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hidePivotFieldList="1" defaultThemeVersion="124226"/>
  <mc:AlternateContent xmlns:mc="http://schemas.openxmlformats.org/markup-compatibility/2006">
    <mc:Choice Requires="x15">
      <x15ac:absPath xmlns:x15ac="http://schemas.microsoft.com/office/spreadsheetml/2010/11/ac" url="G:\保存文書\令和6年度\02_01政策立案\02_01_07市民意識調査（1年）\17確定版の作成★\"/>
    </mc:Choice>
  </mc:AlternateContent>
  <xr:revisionPtr revIDLastSave="0" documentId="13_ncr:1_{BA07ECD4-4C02-4308-B3F5-0888502DB5BE}" xr6:coauthVersionLast="47" xr6:coauthVersionMax="47" xr10:uidLastSave="{00000000-0000-0000-0000-000000000000}"/>
  <bookViews>
    <workbookView xWindow="28680" yWindow="-1905" windowWidth="29040" windowHeight="17520" tabRatio="930" xr2:uid="{00000000-000D-0000-FFFF-FFFF00000000}"/>
  </bookViews>
  <sheets>
    <sheet name="目次" sheetId="56" r:id="rId1"/>
    <sheet name="共通設問" sheetId="17" r:id="rId2"/>
    <sheet name="施策の満足度・重要度" sheetId="24" r:id="rId3"/>
    <sheet name="目次（A票）" sheetId="26" r:id="rId4"/>
    <sheet name="市民相談" sheetId="46" r:id="rId5"/>
    <sheet name="防災" sheetId="32" r:id="rId6"/>
    <sheet name="健康づくり" sheetId="51" r:id="rId7"/>
    <sheet name="都市計画・公共交通" sheetId="37" r:id="rId8"/>
    <sheet name="道路環境" sheetId="36" r:id="rId9"/>
    <sheet name="A票・問34" sheetId="5" r:id="rId10"/>
    <sheet name="環境保全" sheetId="53" r:id="rId11"/>
    <sheet name="公園・緑地整備" sheetId="50" r:id="rId12"/>
    <sheet name="A票・問54" sheetId="6" r:id="rId13"/>
    <sheet name="目次（B票）" sheetId="28" r:id="rId14"/>
    <sheet name="子育て支援" sheetId="47" r:id="rId15"/>
    <sheet name="学校教育" sheetId="54" r:id="rId16"/>
    <sheet name="スポーツ振興" sheetId="55" r:id="rId17"/>
    <sheet name="青少年健全育成" sheetId="40" r:id="rId18"/>
    <sheet name="高齢者福祉" sheetId="48" r:id="rId19"/>
    <sheet name="生涯学習" sheetId="41" r:id="rId20"/>
    <sheet name="障害者福祉" sheetId="43" r:id="rId21"/>
    <sheet name="目次（C票）" sheetId="29" r:id="rId22"/>
    <sheet name="情報発信・共有、広聴" sheetId="42" r:id="rId23"/>
    <sheet name="平和・国際化" sheetId="33" r:id="rId24"/>
    <sheet name="資産管理・運営" sheetId="45" r:id="rId25"/>
    <sheet name="行財政運営" sheetId="49" r:id="rId26"/>
    <sheet name="文化・芸術振興" sheetId="34" r:id="rId27"/>
    <sheet name="観光振興" sheetId="52" r:id="rId28"/>
    <sheet name="商工業振興" sheetId="44" r:id="rId29"/>
    <sheet name="農業振興" sheetId="35" r:id="rId30"/>
    <sheet name="地域福祉" sheetId="38" r:id="rId31"/>
    <sheet name="C票・問41" sheetId="7" r:id="rId32"/>
    <sheet name="地域コミュニティ" sheetId="39" r:id="rId33"/>
    <sheet name="Sheet2" sheetId="8" state="veryHidden" r:id="rId34"/>
    <sheet name="共通設問_１列" sheetId="9" state="veryHidden" r:id="rId35"/>
  </sheets>
  <definedNames>
    <definedName name="_xlnm._FilterDatabase" localSheetId="9" hidden="1">A票・問34!$A$5:$C$138</definedName>
    <definedName name="_xlnm.Print_Area" localSheetId="9">A票・問34!$A$1:$C$138</definedName>
    <definedName name="_xlnm.Print_Area" localSheetId="12">A票・問54!$A$1:$C$118</definedName>
    <definedName name="_xlnm.Print_Area" localSheetId="31">C票・問41!$A$1:$C$50</definedName>
    <definedName name="_xlnm.Print_Area" localSheetId="16">スポーツ振興!$A$1:$I$46</definedName>
    <definedName name="_xlnm.Print_Area" localSheetId="15">学校教育!$A$1:$I$45</definedName>
    <definedName name="_xlnm.Print_Area" localSheetId="10">環境保全!$A$1:$I$53</definedName>
    <definedName name="_xlnm.Print_Area" localSheetId="27">観光振興!$A$1:$I$28</definedName>
    <definedName name="_xlnm.Print_Area" localSheetId="1">共通設問!$A$1:$I$184</definedName>
    <definedName name="_xlnm.Print_Area" localSheetId="6">健康づくり!$A$1:$I$32</definedName>
    <definedName name="_xlnm.Print_Area" localSheetId="11">公園・緑地整備!$A$1:$I$90</definedName>
    <definedName name="_xlnm.Print_Area" localSheetId="25">行財政運営!$A$1:$I$30</definedName>
    <definedName name="_xlnm.Print_Area" localSheetId="18">高齢者福祉!$A$1:$I$35</definedName>
    <definedName name="_xlnm.Print_Area" localSheetId="14">子育て支援!$A$1:$I$37</definedName>
    <definedName name="_xlnm.Print_Area" localSheetId="4">市民相談!$A$1:$I$11</definedName>
    <definedName name="_xlnm.Print_Area" localSheetId="2">施策の満足度・重要度!$A$1:$I$301</definedName>
    <definedName name="_xlnm.Print_Area" localSheetId="24">資産管理・運営!$A$1:$I$10</definedName>
    <definedName name="_xlnm.Print_Area" localSheetId="28">商工業振興!$A$1:$I$30</definedName>
    <definedName name="_xlnm.Print_Area" localSheetId="20">障害者福祉!$A$1:$I$11</definedName>
    <definedName name="_xlnm.Print_Area" localSheetId="22">'情報発信・共有、広聴'!$A$1:$I$60</definedName>
    <definedName name="_xlnm.Print_Area" localSheetId="19">生涯学習!$A$1:$I$61</definedName>
    <definedName name="_xlnm.Print_Area" localSheetId="17">青少年健全育成!$A$1:$F$12</definedName>
    <definedName name="_xlnm.Print_Area" localSheetId="32">地域コミュニティ!$A$1:$I$11</definedName>
    <definedName name="_xlnm.Print_Area" localSheetId="30">地域福祉!$A$1:$I$31</definedName>
    <definedName name="_xlnm.Print_Area" localSheetId="7">都市計画・公共交通!$A$1:$I$70</definedName>
    <definedName name="_xlnm.Print_Area" localSheetId="8">道路環境!$A$1:$I$31</definedName>
    <definedName name="_xlnm.Print_Area" localSheetId="29">農業振興!$A$1:$I$15</definedName>
    <definedName name="_xlnm.Print_Area" localSheetId="26">文化・芸術振興!$A$1:$I$29</definedName>
    <definedName name="_xlnm.Print_Area" localSheetId="23">平和・国際化!$A$1:$I$12</definedName>
    <definedName name="_xlnm.Print_Area" localSheetId="5">防災!$A$1:$I$21</definedName>
    <definedName name="Z_06310647_DABE_40A8_B86C_EB91299A2A3E_.wvu.FilterData" localSheetId="9" hidden="1">A票・問34!$A$5:$C$138</definedName>
    <definedName name="Z_36DFB2B2_93D8_46A9_AFC3_E508B43C805C_.wvu.FilterData" localSheetId="9" hidden="1">A票・問34!$A$5:$C$138</definedName>
  </definedNames>
  <calcPr calcId="191029"/>
  <customWorkbookViews>
    <customWorkbookView name="中野　涼 - 個人用ビュー" guid="{36DFB2B2-93D8-46A9-AFC3-E508B43C805C}" mergeInterval="0" personalView="1" maximized="1" xWindow="1912" yWindow="-8" windowWidth="1936" windowHeight="1168" activeSheetId="4"/>
    <customWorkbookView name="岩井　涼也 - 個人用ビュー" guid="{06310647-DABE-40A8-B86C-EB91299A2A3E}" mergeInterval="0" personalView="1" maximized="1" xWindow="1912" yWindow="-127" windowWidth="1936" windowHeight="116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8" l="1"/>
  <c r="E39" i="8"/>
  <c r="E38" i="8"/>
  <c r="E37" i="8"/>
  <c r="E36" i="8"/>
  <c r="E35" i="8"/>
  <c r="I34" i="8"/>
  <c r="H34" i="8"/>
  <c r="G34" i="8"/>
  <c r="F34" i="8"/>
  <c r="E34" i="8"/>
  <c r="E33" i="8"/>
  <c r="E32" i="8"/>
  <c r="E31" i="8"/>
  <c r="E30" i="8"/>
  <c r="E29" i="8"/>
  <c r="E28" i="8"/>
  <c r="I27" i="8"/>
  <c r="H27" i="8"/>
  <c r="G27" i="8"/>
  <c r="F27" i="8"/>
  <c r="E27" i="8"/>
  <c r="I20" i="8"/>
  <c r="H20" i="8"/>
  <c r="G20" i="8"/>
  <c r="F20" i="8"/>
  <c r="H11" i="39"/>
  <c r="G11" i="39"/>
  <c r="D11" i="39"/>
  <c r="C11" i="39"/>
  <c r="H10" i="39"/>
  <c r="D10" i="39"/>
  <c r="H9" i="39"/>
  <c r="G9" i="39"/>
  <c r="D9" i="39"/>
  <c r="C9" i="39"/>
  <c r="H8" i="39"/>
  <c r="G8" i="39"/>
  <c r="D8" i="39"/>
  <c r="C8" i="39"/>
  <c r="H7" i="39"/>
  <c r="G7" i="39"/>
  <c r="D7" i="39"/>
  <c r="C7" i="39"/>
  <c r="H6" i="39"/>
  <c r="D6" i="39"/>
  <c r="J4" i="39"/>
  <c r="D31" i="38"/>
  <c r="C31" i="38"/>
  <c r="H30" i="38"/>
  <c r="G30" i="38"/>
  <c r="D30" i="38"/>
  <c r="H29" i="38"/>
  <c r="D29" i="38"/>
  <c r="H28" i="38"/>
  <c r="D28" i="38"/>
  <c r="C28" i="38"/>
  <c r="H27" i="38"/>
  <c r="G27" i="38"/>
  <c r="D27" i="38"/>
  <c r="C27" i="38"/>
  <c r="H26" i="38"/>
  <c r="D26" i="38"/>
  <c r="J24" i="38"/>
  <c r="H21" i="38"/>
  <c r="G21" i="38"/>
  <c r="H20" i="38"/>
  <c r="H19" i="38"/>
  <c r="G19" i="38"/>
  <c r="D19" i="38"/>
  <c r="C19" i="38"/>
  <c r="H18" i="38"/>
  <c r="D18" i="38"/>
  <c r="H17" i="38"/>
  <c r="G17" i="38"/>
  <c r="D17" i="38"/>
  <c r="C17" i="38"/>
  <c r="H16" i="38"/>
  <c r="D16" i="38"/>
  <c r="C16" i="38"/>
  <c r="J14" i="38"/>
  <c r="H11" i="38"/>
  <c r="G11" i="38"/>
  <c r="D11" i="38"/>
  <c r="C11" i="38"/>
  <c r="H10" i="38"/>
  <c r="D10" i="38"/>
  <c r="H9" i="38"/>
  <c r="G9" i="38"/>
  <c r="D9" i="38"/>
  <c r="C9" i="38"/>
  <c r="H8" i="38"/>
  <c r="G8" i="38"/>
  <c r="D8" i="38"/>
  <c r="C8" i="38"/>
  <c r="H7" i="38"/>
  <c r="D7" i="38"/>
  <c r="C7" i="38"/>
  <c r="H6" i="38"/>
  <c r="G6" i="38"/>
  <c r="D6" i="38"/>
  <c r="C6" i="38"/>
  <c r="J4" i="38"/>
  <c r="D15" i="35"/>
  <c r="C15" i="35"/>
  <c r="D14" i="35"/>
  <c r="H13" i="35"/>
  <c r="G13" i="35"/>
  <c r="D13" i="35"/>
  <c r="H12" i="35"/>
  <c r="D12" i="35"/>
  <c r="H11" i="35"/>
  <c r="G11" i="35"/>
  <c r="D11" i="35"/>
  <c r="H10" i="35"/>
  <c r="D10" i="35"/>
  <c r="H9" i="35"/>
  <c r="G9" i="35"/>
  <c r="D9" i="35"/>
  <c r="H8" i="35"/>
  <c r="G8" i="35"/>
  <c r="D8" i="35"/>
  <c r="C8" i="35"/>
  <c r="H7" i="35"/>
  <c r="D7" i="35"/>
  <c r="C7" i="35"/>
  <c r="H6" i="35"/>
  <c r="G6" i="35"/>
  <c r="D6" i="35"/>
  <c r="C6" i="35"/>
  <c r="J4" i="35"/>
  <c r="H30" i="44"/>
  <c r="G30" i="44"/>
  <c r="D30" i="44"/>
  <c r="C30" i="44"/>
  <c r="H29" i="44"/>
  <c r="D29" i="44"/>
  <c r="H28" i="44"/>
  <c r="G28" i="44"/>
  <c r="D28" i="44"/>
  <c r="C28" i="44"/>
  <c r="H27" i="44"/>
  <c r="D27" i="44"/>
  <c r="H26" i="44"/>
  <c r="D26" i="44"/>
  <c r="H25" i="44"/>
  <c r="D25" i="44"/>
  <c r="H24" i="44"/>
  <c r="D24" i="44"/>
  <c r="H23" i="44"/>
  <c r="G23" i="44"/>
  <c r="D23" i="44"/>
  <c r="C23" i="44"/>
  <c r="H22" i="44"/>
  <c r="G22" i="44"/>
  <c r="D22" i="44"/>
  <c r="C22" i="44"/>
  <c r="H21" i="44"/>
  <c r="D21" i="44"/>
  <c r="C21" i="44"/>
  <c r="J19" i="44"/>
  <c r="H16" i="44"/>
  <c r="G16" i="44"/>
  <c r="H15" i="44"/>
  <c r="H14" i="44"/>
  <c r="H13" i="44"/>
  <c r="G13" i="44"/>
  <c r="D13" i="44"/>
  <c r="C13" i="44"/>
  <c r="H12" i="44"/>
  <c r="D12" i="44"/>
  <c r="H11" i="44"/>
  <c r="D11" i="44"/>
  <c r="C11" i="44"/>
  <c r="H10" i="44"/>
  <c r="G10" i="44"/>
  <c r="D10" i="44"/>
  <c r="H9" i="44"/>
  <c r="G9" i="44"/>
  <c r="D9" i="44"/>
  <c r="C9" i="44"/>
  <c r="H8" i="44"/>
  <c r="D8" i="44"/>
  <c r="H7" i="44"/>
  <c r="D7" i="44"/>
  <c r="C7" i="44"/>
  <c r="H6" i="44"/>
  <c r="G6" i="44"/>
  <c r="D6" i="44"/>
  <c r="C6" i="44"/>
  <c r="J4" i="44"/>
  <c r="H28" i="52"/>
  <c r="G28" i="52"/>
  <c r="H27" i="52"/>
  <c r="H26" i="52"/>
  <c r="H25" i="52"/>
  <c r="D25" i="52"/>
  <c r="C25" i="52"/>
  <c r="H24" i="52"/>
  <c r="G24" i="52"/>
  <c r="D24" i="52"/>
  <c r="H23" i="52"/>
  <c r="D23" i="52"/>
  <c r="C23" i="52"/>
  <c r="H22" i="52"/>
  <c r="D22" i="52"/>
  <c r="H21" i="52"/>
  <c r="D21" i="52"/>
  <c r="H20" i="52"/>
  <c r="D20" i="52"/>
  <c r="C20" i="52"/>
  <c r="H19" i="52"/>
  <c r="D19" i="52"/>
  <c r="C19" i="52"/>
  <c r="H18" i="52"/>
  <c r="D18" i="52"/>
  <c r="H17" i="52"/>
  <c r="D17" i="52"/>
  <c r="C17" i="52"/>
  <c r="H16" i="52"/>
  <c r="G16" i="52"/>
  <c r="D16" i="52"/>
  <c r="C16" i="52"/>
  <c r="H15" i="52"/>
  <c r="D15" i="52"/>
  <c r="C15" i="52"/>
  <c r="H14" i="52"/>
  <c r="G14" i="52"/>
  <c r="D14" i="52"/>
  <c r="C14" i="52"/>
  <c r="H13" i="52"/>
  <c r="G13" i="52"/>
  <c r="D13" i="52"/>
  <c r="C13" i="52"/>
  <c r="H12" i="52"/>
  <c r="D12" i="52"/>
  <c r="C12" i="52"/>
  <c r="H11" i="52"/>
  <c r="G11" i="52"/>
  <c r="D11" i="52"/>
  <c r="C11" i="52"/>
  <c r="H10" i="52"/>
  <c r="D10" i="52"/>
  <c r="C10" i="52"/>
  <c r="H9" i="52"/>
  <c r="G9" i="52"/>
  <c r="D9" i="52"/>
  <c r="C9" i="52"/>
  <c r="H8" i="52"/>
  <c r="G8" i="52"/>
  <c r="D8" i="52"/>
  <c r="C8" i="52"/>
  <c r="H7" i="52"/>
  <c r="D7" i="52"/>
  <c r="C7" i="52"/>
  <c r="H6" i="52"/>
  <c r="G6" i="52"/>
  <c r="D6" i="52"/>
  <c r="C6" i="52"/>
  <c r="J4" i="52"/>
  <c r="H29" i="34"/>
  <c r="G29" i="34"/>
  <c r="H28" i="34"/>
  <c r="H27" i="34"/>
  <c r="H26" i="34"/>
  <c r="D26" i="34"/>
  <c r="C26" i="34"/>
  <c r="H25" i="34"/>
  <c r="G25" i="34"/>
  <c r="D25" i="34"/>
  <c r="H24" i="34"/>
  <c r="D24" i="34"/>
  <c r="C24" i="34"/>
  <c r="H23" i="34"/>
  <c r="D23" i="34"/>
  <c r="C23" i="34"/>
  <c r="H22" i="34"/>
  <c r="G22" i="34"/>
  <c r="D22" i="34"/>
  <c r="C22" i="34"/>
  <c r="J20" i="34"/>
  <c r="H17" i="34"/>
  <c r="G17" i="34"/>
  <c r="H16" i="34"/>
  <c r="H15" i="34"/>
  <c r="H14" i="34"/>
  <c r="H13" i="34"/>
  <c r="H12" i="34"/>
  <c r="H11" i="34"/>
  <c r="H10" i="34"/>
  <c r="D10" i="34"/>
  <c r="C10" i="34"/>
  <c r="H9" i="34"/>
  <c r="D9" i="34"/>
  <c r="H8" i="34"/>
  <c r="G8" i="34"/>
  <c r="D8" i="34"/>
  <c r="H7" i="34"/>
  <c r="D7" i="34"/>
  <c r="C7" i="34"/>
  <c r="H6" i="34"/>
  <c r="G6" i="34"/>
  <c r="D6" i="34"/>
  <c r="C6" i="34"/>
  <c r="J4" i="34"/>
  <c r="H30" i="49"/>
  <c r="G30" i="49"/>
  <c r="H29" i="49"/>
  <c r="H28" i="49"/>
  <c r="H27" i="49"/>
  <c r="D27" i="49"/>
  <c r="C27" i="49"/>
  <c r="H26" i="49"/>
  <c r="G26" i="49"/>
  <c r="D26" i="49"/>
  <c r="C26" i="49"/>
  <c r="H25" i="49"/>
  <c r="D25" i="49"/>
  <c r="H24" i="49"/>
  <c r="G24" i="49"/>
  <c r="D24" i="49"/>
  <c r="H23" i="49"/>
  <c r="G23" i="49"/>
  <c r="D23" i="49"/>
  <c r="C23" i="49"/>
  <c r="H22" i="49"/>
  <c r="D22" i="49"/>
  <c r="H21" i="49"/>
  <c r="G21" i="49"/>
  <c r="D21" i="49"/>
  <c r="C21" i="49"/>
  <c r="J19" i="49"/>
  <c r="H16" i="49"/>
  <c r="G16" i="49"/>
  <c r="D16" i="49"/>
  <c r="C16" i="49"/>
  <c r="H15" i="49"/>
  <c r="D15" i="49"/>
  <c r="H14" i="49"/>
  <c r="D14" i="49"/>
  <c r="H13" i="49"/>
  <c r="G13" i="49"/>
  <c r="D13" i="49"/>
  <c r="C13" i="49"/>
  <c r="H12" i="49"/>
  <c r="D12" i="49"/>
  <c r="C12" i="49"/>
  <c r="H11" i="49"/>
  <c r="D11" i="49"/>
  <c r="H10" i="49"/>
  <c r="D10" i="49"/>
  <c r="H9" i="49"/>
  <c r="D9" i="49"/>
  <c r="H8" i="49"/>
  <c r="D8" i="49"/>
  <c r="C8" i="49"/>
  <c r="H7" i="49"/>
  <c r="D7" i="49"/>
  <c r="H6" i="49"/>
  <c r="G6" i="49"/>
  <c r="D6" i="49"/>
  <c r="C6" i="49"/>
  <c r="J4" i="49"/>
  <c r="D10" i="45"/>
  <c r="C10" i="45"/>
  <c r="D9" i="45"/>
  <c r="D8" i="45"/>
  <c r="C8" i="45"/>
  <c r="D7" i="45"/>
  <c r="C7" i="45"/>
  <c r="D6" i="45"/>
  <c r="J4" i="45"/>
  <c r="H12" i="33"/>
  <c r="G12" i="33"/>
  <c r="H11" i="33"/>
  <c r="H10" i="33"/>
  <c r="G10" i="33"/>
  <c r="D10" i="33"/>
  <c r="C10" i="33"/>
  <c r="H9" i="33"/>
  <c r="D9" i="33"/>
  <c r="H8" i="33"/>
  <c r="D8" i="33"/>
  <c r="C8" i="33"/>
  <c r="H7" i="33"/>
  <c r="G7" i="33"/>
  <c r="D7" i="33"/>
  <c r="H6" i="33"/>
  <c r="D6" i="33"/>
  <c r="C6" i="33"/>
  <c r="J4" i="33"/>
  <c r="H60" i="42"/>
  <c r="G60" i="42"/>
  <c r="D60" i="42"/>
  <c r="C60" i="42"/>
  <c r="H59" i="42"/>
  <c r="D59" i="42"/>
  <c r="H58" i="42"/>
  <c r="G58" i="42"/>
  <c r="D58" i="42"/>
  <c r="C58" i="42"/>
  <c r="H57" i="42"/>
  <c r="D57" i="42"/>
  <c r="H56" i="42"/>
  <c r="G56" i="42"/>
  <c r="D56" i="42"/>
  <c r="C56" i="42"/>
  <c r="H55" i="42"/>
  <c r="G55" i="42"/>
  <c r="D55" i="42"/>
  <c r="C55" i="42"/>
  <c r="H54" i="42"/>
  <c r="D54" i="42"/>
  <c r="J52" i="42"/>
  <c r="D49" i="42"/>
  <c r="C49" i="42"/>
  <c r="D48" i="42"/>
  <c r="C48" i="42"/>
  <c r="D47" i="42"/>
  <c r="C47" i="42"/>
  <c r="H46" i="42"/>
  <c r="G46" i="42"/>
  <c r="D46" i="42"/>
  <c r="H45" i="42"/>
  <c r="D45" i="42"/>
  <c r="C45" i="42"/>
  <c r="H44" i="42"/>
  <c r="G44" i="42"/>
  <c r="D44" i="42"/>
  <c r="H43" i="42"/>
  <c r="D43" i="42"/>
  <c r="H42" i="42"/>
  <c r="D42" i="42"/>
  <c r="J40" i="42"/>
  <c r="H37" i="42"/>
  <c r="G37" i="42"/>
  <c r="D37" i="42"/>
  <c r="C37" i="42"/>
  <c r="H36" i="42"/>
  <c r="G36" i="42"/>
  <c r="D36" i="42"/>
  <c r="C36" i="42"/>
  <c r="H35" i="42"/>
  <c r="G35" i="42"/>
  <c r="D35" i="42"/>
  <c r="C35" i="42"/>
  <c r="H34" i="42"/>
  <c r="D34" i="42"/>
  <c r="H33" i="42"/>
  <c r="G33" i="42"/>
  <c r="D33" i="42"/>
  <c r="C33" i="42"/>
  <c r="H32" i="42"/>
  <c r="G32" i="42"/>
  <c r="D32" i="42"/>
  <c r="H31" i="42"/>
  <c r="D31" i="42"/>
  <c r="H30" i="42"/>
  <c r="D30" i="42"/>
  <c r="J28" i="42"/>
  <c r="H25" i="42"/>
  <c r="G25" i="42"/>
  <c r="D25" i="42"/>
  <c r="C25" i="42"/>
  <c r="H24" i="42"/>
  <c r="G24" i="42"/>
  <c r="D24" i="42"/>
  <c r="C24" i="42"/>
  <c r="H23" i="42"/>
  <c r="D23" i="42"/>
  <c r="C23" i="42"/>
  <c r="H22" i="42"/>
  <c r="D22" i="42"/>
  <c r="H21" i="42"/>
  <c r="D21" i="42"/>
  <c r="C21" i="42"/>
  <c r="H20" i="42"/>
  <c r="G20" i="42"/>
  <c r="D20" i="42"/>
  <c r="C20" i="42"/>
  <c r="H19" i="42"/>
  <c r="G19" i="42"/>
  <c r="D19" i="42"/>
  <c r="H18" i="42"/>
  <c r="G18" i="42"/>
  <c r="D18" i="42"/>
  <c r="C18" i="42"/>
  <c r="J16" i="42"/>
  <c r="H13" i="42"/>
  <c r="G13" i="42"/>
  <c r="D13" i="42"/>
  <c r="C13" i="42"/>
  <c r="H12" i="42"/>
  <c r="G12" i="42"/>
  <c r="D12" i="42"/>
  <c r="C12" i="42"/>
  <c r="H11" i="42"/>
  <c r="G11" i="42"/>
  <c r="D11" i="42"/>
  <c r="H10" i="42"/>
  <c r="D10" i="42"/>
  <c r="H9" i="42"/>
  <c r="G9" i="42"/>
  <c r="D9" i="42"/>
  <c r="H8" i="42"/>
  <c r="G8" i="42"/>
  <c r="D8" i="42"/>
  <c r="C8" i="42"/>
  <c r="H7" i="42"/>
  <c r="D7" i="42"/>
  <c r="C7" i="42"/>
  <c r="H6" i="42"/>
  <c r="D6" i="42"/>
  <c r="C6" i="42"/>
  <c r="J4" i="42"/>
  <c r="D25" i="29"/>
  <c r="D24" i="29"/>
  <c r="D23" i="29"/>
  <c r="D22" i="29"/>
  <c r="G21" i="29"/>
  <c r="D21" i="29"/>
  <c r="G20" i="29"/>
  <c r="D20" i="29"/>
  <c r="G19" i="29"/>
  <c r="D19" i="29"/>
  <c r="G18" i="29"/>
  <c r="D18" i="29"/>
  <c r="G17" i="29"/>
  <c r="D17" i="29"/>
  <c r="D16" i="29"/>
  <c r="G15" i="29"/>
  <c r="D15" i="29"/>
  <c r="G14" i="29"/>
  <c r="G13" i="29"/>
  <c r="G12" i="29"/>
  <c r="G11" i="29"/>
  <c r="G10" i="29"/>
  <c r="G9" i="29"/>
  <c r="G8" i="29"/>
  <c r="G7" i="29"/>
  <c r="G6" i="29"/>
  <c r="G5" i="29"/>
  <c r="J4" i="43"/>
  <c r="J46" i="41"/>
  <c r="J31" i="41"/>
  <c r="J15" i="41"/>
  <c r="J4" i="41"/>
  <c r="J30" i="48"/>
  <c r="G26" i="48"/>
  <c r="C23" i="48"/>
  <c r="J19" i="48"/>
  <c r="J4" i="48"/>
  <c r="J4" i="40"/>
  <c r="J35" i="55"/>
  <c r="J20" i="55"/>
  <c r="J4" i="55"/>
  <c r="J38" i="54"/>
  <c r="J28" i="54"/>
  <c r="J4" i="54"/>
  <c r="J31" i="47"/>
  <c r="G27" i="47"/>
  <c r="G20" i="47"/>
  <c r="G17" i="47"/>
  <c r="C17" i="47"/>
  <c r="J14" i="47"/>
  <c r="J4" i="47"/>
  <c r="C21" i="28"/>
  <c r="C20" i="28"/>
  <c r="F19" i="28"/>
  <c r="C19" i="28"/>
  <c r="F18" i="28"/>
  <c r="C18" i="28"/>
  <c r="F17" i="28"/>
  <c r="C17" i="28"/>
  <c r="F16" i="28"/>
  <c r="C16" i="28"/>
  <c r="F15" i="28"/>
  <c r="C15" i="28"/>
  <c r="F14" i="28"/>
  <c r="C14" i="28"/>
  <c r="F13" i="28"/>
  <c r="C13" i="28"/>
  <c r="F12" i="28"/>
  <c r="C12" i="28"/>
  <c r="F11" i="28"/>
  <c r="C11" i="28"/>
  <c r="F10" i="28"/>
  <c r="C10" i="28"/>
  <c r="F9" i="28"/>
  <c r="C9" i="28"/>
  <c r="F8" i="28"/>
  <c r="C8" i="28"/>
  <c r="F7" i="28"/>
  <c r="C7" i="28"/>
  <c r="F6" i="28"/>
  <c r="C6" i="28"/>
  <c r="F5" i="28"/>
  <c r="C5" i="28"/>
  <c r="J84" i="50"/>
  <c r="G76" i="50"/>
  <c r="J69" i="50"/>
  <c r="J57" i="50"/>
  <c r="J41" i="50"/>
  <c r="C36" i="50"/>
  <c r="J26" i="50"/>
  <c r="J15" i="50"/>
  <c r="J4" i="50"/>
  <c r="J47" i="53"/>
  <c r="C43" i="53"/>
  <c r="J30" i="53"/>
  <c r="J16" i="53"/>
  <c r="J4" i="53"/>
  <c r="J20" i="36"/>
  <c r="J4" i="36"/>
  <c r="J62" i="37"/>
  <c r="J48" i="37"/>
  <c r="J37" i="37"/>
  <c r="J26" i="37"/>
  <c r="J15" i="37"/>
  <c r="J4" i="37"/>
  <c r="J24" i="51"/>
  <c r="J15" i="51"/>
  <c r="J4" i="51"/>
  <c r="J4" i="32"/>
  <c r="J4" i="46"/>
  <c r="C28" i="26"/>
  <c r="C27" i="26"/>
  <c r="C26" i="26"/>
  <c r="F25" i="26"/>
  <c r="C25" i="26"/>
  <c r="C24" i="26"/>
  <c r="F23" i="26"/>
  <c r="C23" i="26"/>
  <c r="F22" i="26"/>
  <c r="C22" i="26"/>
  <c r="F21" i="26"/>
  <c r="C21" i="26"/>
  <c r="F20" i="26"/>
  <c r="C20" i="26"/>
  <c r="F19" i="26"/>
  <c r="C19" i="26"/>
  <c r="F18" i="26"/>
  <c r="C18" i="26"/>
  <c r="F17" i="26"/>
  <c r="C17" i="26"/>
  <c r="F16" i="26"/>
  <c r="C16" i="26"/>
  <c r="F15" i="26"/>
  <c r="C15" i="26"/>
  <c r="F14" i="26"/>
  <c r="C14" i="26"/>
  <c r="F13" i="26"/>
  <c r="C13" i="26"/>
  <c r="F12" i="26"/>
  <c r="C12" i="26"/>
  <c r="F11" i="26"/>
  <c r="C11" i="26"/>
  <c r="F10" i="26"/>
  <c r="C10" i="26"/>
  <c r="F9" i="26"/>
  <c r="C9" i="26"/>
  <c r="F8" i="26"/>
  <c r="C8" i="26"/>
  <c r="F7" i="26"/>
  <c r="C7" i="26"/>
  <c r="F6" i="26"/>
  <c r="C6" i="26"/>
  <c r="F5" i="26"/>
  <c r="C5" i="26"/>
  <c r="G301" i="24"/>
  <c r="C301" i="24"/>
  <c r="H300" i="24"/>
  <c r="D300" i="24"/>
  <c r="H299" i="24"/>
  <c r="D299" i="24"/>
  <c r="H298" i="24"/>
  <c r="D298" i="24"/>
  <c r="H297" i="24"/>
  <c r="D297" i="24"/>
  <c r="H296" i="24"/>
  <c r="D296" i="24"/>
  <c r="J294" i="24"/>
  <c r="G291" i="24"/>
  <c r="C291" i="24"/>
  <c r="H290" i="24"/>
  <c r="D290" i="24"/>
  <c r="H289" i="24"/>
  <c r="D289" i="24"/>
  <c r="H288" i="24"/>
  <c r="D288" i="24"/>
  <c r="H287" i="24"/>
  <c r="D287" i="24"/>
  <c r="H286" i="24"/>
  <c r="D286" i="24"/>
  <c r="J284" i="24"/>
  <c r="G281" i="24"/>
  <c r="C281" i="24"/>
  <c r="H280" i="24"/>
  <c r="D280" i="24"/>
  <c r="H279" i="24"/>
  <c r="D279" i="24"/>
  <c r="H278" i="24"/>
  <c r="D278" i="24"/>
  <c r="H277" i="24"/>
  <c r="D277" i="24"/>
  <c r="H276" i="24"/>
  <c r="D276" i="24"/>
  <c r="J274" i="24"/>
  <c r="G271" i="24"/>
  <c r="C271" i="24"/>
  <c r="H270" i="24"/>
  <c r="D270" i="24"/>
  <c r="H269" i="24"/>
  <c r="D269" i="24"/>
  <c r="H268" i="24"/>
  <c r="D268" i="24"/>
  <c r="H267" i="24"/>
  <c r="D267" i="24"/>
  <c r="H266" i="24"/>
  <c r="D266" i="24"/>
  <c r="J264" i="24"/>
  <c r="G261" i="24"/>
  <c r="C261" i="24"/>
  <c r="H260" i="24"/>
  <c r="D260" i="24"/>
  <c r="H259" i="24"/>
  <c r="D259" i="24"/>
  <c r="H258" i="24"/>
  <c r="D258" i="24"/>
  <c r="H257" i="24"/>
  <c r="D257" i="24"/>
  <c r="H256" i="24"/>
  <c r="D256" i="24"/>
  <c r="J254" i="24"/>
  <c r="G251" i="24"/>
  <c r="C251" i="24"/>
  <c r="H250" i="24"/>
  <c r="D250" i="24"/>
  <c r="H249" i="24"/>
  <c r="D249" i="24"/>
  <c r="H248" i="24"/>
  <c r="D248" i="24"/>
  <c r="H247" i="24"/>
  <c r="D247" i="24"/>
  <c r="H246" i="24"/>
  <c r="D246" i="24"/>
  <c r="J244" i="24"/>
  <c r="G241" i="24"/>
  <c r="C241" i="24"/>
  <c r="H240" i="24"/>
  <c r="D240" i="24"/>
  <c r="H239" i="24"/>
  <c r="D239" i="24"/>
  <c r="H238" i="24"/>
  <c r="D238" i="24"/>
  <c r="H237" i="24"/>
  <c r="D237" i="24"/>
  <c r="H236" i="24"/>
  <c r="D236" i="24"/>
  <c r="J234" i="24"/>
  <c r="G231" i="24"/>
  <c r="C231" i="24"/>
  <c r="H230" i="24"/>
  <c r="D230" i="24"/>
  <c r="H229" i="24"/>
  <c r="D229" i="24"/>
  <c r="H228" i="24"/>
  <c r="D228" i="24"/>
  <c r="H227" i="24"/>
  <c r="D227" i="24"/>
  <c r="H226" i="24"/>
  <c r="D226" i="24"/>
  <c r="J224" i="24"/>
  <c r="G221" i="24"/>
  <c r="C221" i="24"/>
  <c r="H220" i="24"/>
  <c r="D220" i="24"/>
  <c r="H219" i="24"/>
  <c r="D219" i="24"/>
  <c r="H218" i="24"/>
  <c r="D218" i="24"/>
  <c r="H217" i="24"/>
  <c r="D217" i="24"/>
  <c r="H216" i="24"/>
  <c r="D216" i="24"/>
  <c r="J214" i="24"/>
  <c r="G211" i="24"/>
  <c r="C211" i="24"/>
  <c r="H210" i="24"/>
  <c r="D210" i="24"/>
  <c r="H209" i="24"/>
  <c r="D209" i="24"/>
  <c r="H208" i="24"/>
  <c r="D208" i="24"/>
  <c r="H207" i="24"/>
  <c r="D207" i="24"/>
  <c r="H206" i="24"/>
  <c r="D206" i="24"/>
  <c r="J204" i="24"/>
  <c r="G201" i="24"/>
  <c r="C201" i="24"/>
  <c r="H200" i="24"/>
  <c r="D200" i="24"/>
  <c r="H199" i="24"/>
  <c r="D199" i="24"/>
  <c r="H198" i="24"/>
  <c r="D198" i="24"/>
  <c r="H197" i="24"/>
  <c r="D197" i="24"/>
  <c r="H196" i="24"/>
  <c r="D196" i="24"/>
  <c r="J194" i="24"/>
  <c r="G191" i="24"/>
  <c r="C191" i="24"/>
  <c r="H190" i="24"/>
  <c r="D190" i="24"/>
  <c r="H189" i="24"/>
  <c r="D189" i="24"/>
  <c r="H188" i="24"/>
  <c r="D188" i="24"/>
  <c r="H187" i="24"/>
  <c r="D187" i="24"/>
  <c r="H186" i="24"/>
  <c r="D186" i="24"/>
  <c r="J184" i="24"/>
  <c r="G181" i="24"/>
  <c r="C181" i="24"/>
  <c r="H180" i="24"/>
  <c r="D180" i="24"/>
  <c r="H179" i="24"/>
  <c r="D179" i="24"/>
  <c r="H178" i="24"/>
  <c r="D178" i="24"/>
  <c r="H177" i="24"/>
  <c r="D177" i="24"/>
  <c r="H176" i="24"/>
  <c r="D176" i="24"/>
  <c r="J174" i="24"/>
  <c r="G171" i="24"/>
  <c r="C171" i="24"/>
  <c r="H170" i="24"/>
  <c r="D170" i="24"/>
  <c r="H169" i="24"/>
  <c r="D169" i="24"/>
  <c r="H168" i="24"/>
  <c r="D168" i="24"/>
  <c r="H167" i="24"/>
  <c r="D167" i="24"/>
  <c r="H166" i="24"/>
  <c r="D166" i="24"/>
  <c r="J164" i="24"/>
  <c r="G161" i="24"/>
  <c r="C161" i="24"/>
  <c r="H160" i="24"/>
  <c r="D160" i="24"/>
  <c r="H159" i="24"/>
  <c r="D159" i="24"/>
  <c r="H158" i="24"/>
  <c r="D158" i="24"/>
  <c r="H157" i="24"/>
  <c r="D157" i="24"/>
  <c r="H156" i="24"/>
  <c r="D156" i="24"/>
  <c r="J154" i="24"/>
  <c r="G151" i="24"/>
  <c r="C151" i="24"/>
  <c r="H150" i="24"/>
  <c r="D150" i="24"/>
  <c r="H149" i="24"/>
  <c r="D149" i="24"/>
  <c r="H148" i="24"/>
  <c r="D148" i="24"/>
  <c r="H147" i="24"/>
  <c r="D147" i="24"/>
  <c r="H146" i="24"/>
  <c r="D146" i="24"/>
  <c r="J144" i="24"/>
  <c r="G141" i="24"/>
  <c r="C141" i="24"/>
  <c r="H140" i="24"/>
  <c r="D140" i="24"/>
  <c r="H139" i="24"/>
  <c r="D139" i="24"/>
  <c r="H138" i="24"/>
  <c r="D138" i="24"/>
  <c r="H137" i="24"/>
  <c r="D137" i="24"/>
  <c r="H136" i="24"/>
  <c r="D136" i="24"/>
  <c r="J134" i="24"/>
  <c r="G131" i="24"/>
  <c r="C131" i="24"/>
  <c r="H130" i="24"/>
  <c r="D130" i="24"/>
  <c r="H129" i="24"/>
  <c r="D129" i="24"/>
  <c r="H128" i="24"/>
  <c r="D128" i="24"/>
  <c r="H127" i="24"/>
  <c r="D127" i="24"/>
  <c r="H126" i="24"/>
  <c r="D126" i="24"/>
  <c r="J124" i="24"/>
  <c r="G121" i="24"/>
  <c r="C121" i="24"/>
  <c r="H120" i="24"/>
  <c r="D120" i="24"/>
  <c r="H119" i="24"/>
  <c r="D119" i="24"/>
  <c r="H118" i="24"/>
  <c r="D118" i="24"/>
  <c r="H117" i="24"/>
  <c r="D117" i="24"/>
  <c r="H116" i="24"/>
  <c r="D116" i="24"/>
  <c r="J114" i="24"/>
  <c r="G111" i="24"/>
  <c r="C111" i="24"/>
  <c r="H110" i="24"/>
  <c r="D110" i="24"/>
  <c r="H109" i="24"/>
  <c r="D109" i="24"/>
  <c r="H108" i="24"/>
  <c r="D108" i="24"/>
  <c r="H107" i="24"/>
  <c r="D107" i="24"/>
  <c r="H106" i="24"/>
  <c r="D106" i="24"/>
  <c r="J104" i="24"/>
  <c r="G101" i="24"/>
  <c r="C101" i="24"/>
  <c r="H100" i="24"/>
  <c r="D100" i="24"/>
  <c r="H99" i="24"/>
  <c r="D99" i="24"/>
  <c r="H98" i="24"/>
  <c r="D98" i="24"/>
  <c r="H97" i="24"/>
  <c r="D97" i="24"/>
  <c r="H96" i="24"/>
  <c r="D96" i="24"/>
  <c r="J94" i="24"/>
  <c r="G91" i="24"/>
  <c r="C91" i="24"/>
  <c r="H90" i="24"/>
  <c r="D90" i="24"/>
  <c r="H89" i="24"/>
  <c r="D89" i="24"/>
  <c r="H88" i="24"/>
  <c r="D88" i="24"/>
  <c r="H87" i="24"/>
  <c r="D87" i="24"/>
  <c r="H86" i="24"/>
  <c r="D86" i="24"/>
  <c r="J84" i="24"/>
  <c r="G81" i="24"/>
  <c r="C81" i="24"/>
  <c r="H80" i="24"/>
  <c r="D80" i="24"/>
  <c r="H79" i="24"/>
  <c r="D79" i="24"/>
  <c r="H78" i="24"/>
  <c r="D78" i="24"/>
  <c r="H77" i="24"/>
  <c r="D77" i="24"/>
  <c r="H76" i="24"/>
  <c r="D76" i="24"/>
  <c r="J74" i="24"/>
  <c r="G71" i="24"/>
  <c r="C71" i="24"/>
  <c r="H70" i="24"/>
  <c r="D70" i="24"/>
  <c r="H69" i="24"/>
  <c r="D69" i="24"/>
  <c r="H68" i="24"/>
  <c r="D68" i="24"/>
  <c r="H67" i="24"/>
  <c r="D67" i="24"/>
  <c r="H66" i="24"/>
  <c r="D66" i="24"/>
  <c r="J64" i="24"/>
  <c r="G61" i="24"/>
  <c r="C61" i="24"/>
  <c r="H60" i="24"/>
  <c r="D60" i="24"/>
  <c r="H59" i="24"/>
  <c r="D59" i="24"/>
  <c r="H58" i="24"/>
  <c r="D58" i="24"/>
  <c r="H57" i="24"/>
  <c r="D57" i="24"/>
  <c r="H56" i="24"/>
  <c r="D56" i="24"/>
  <c r="J54" i="24"/>
  <c r="G51" i="24"/>
  <c r="C51" i="24"/>
  <c r="H50" i="24"/>
  <c r="D50" i="24"/>
  <c r="H49" i="24"/>
  <c r="D49" i="24"/>
  <c r="H48" i="24"/>
  <c r="D48" i="24"/>
  <c r="H47" i="24"/>
  <c r="D47" i="24"/>
  <c r="H46" i="24"/>
  <c r="D46" i="24"/>
  <c r="J44" i="24"/>
  <c r="G41" i="24"/>
  <c r="C41" i="24"/>
  <c r="H40" i="24"/>
  <c r="D40" i="24"/>
  <c r="H39" i="24"/>
  <c r="D39" i="24"/>
  <c r="H38" i="24"/>
  <c r="D38" i="24"/>
  <c r="H37" i="24"/>
  <c r="D37" i="24"/>
  <c r="H36" i="24"/>
  <c r="D36" i="24"/>
  <c r="J34" i="24"/>
  <c r="G31" i="24"/>
  <c r="C31" i="24"/>
  <c r="H30" i="24"/>
  <c r="D30" i="24"/>
  <c r="H29" i="24"/>
  <c r="D29" i="24"/>
  <c r="H28" i="24"/>
  <c r="D28" i="24"/>
  <c r="H27" i="24"/>
  <c r="D27" i="24"/>
  <c r="H26" i="24"/>
  <c r="D26" i="24"/>
  <c r="J24" i="24"/>
  <c r="G21" i="24"/>
  <c r="C21" i="24"/>
  <c r="H20" i="24"/>
  <c r="D20" i="24"/>
  <c r="H19" i="24"/>
  <c r="D19" i="24"/>
  <c r="H18" i="24"/>
  <c r="D18" i="24"/>
  <c r="H17" i="24"/>
  <c r="D17" i="24"/>
  <c r="H16" i="24"/>
  <c r="D16" i="24"/>
  <c r="J14" i="24"/>
  <c r="G11" i="24"/>
  <c r="C11" i="24"/>
  <c r="H10" i="24"/>
  <c r="D10" i="24"/>
  <c r="H9" i="24"/>
  <c r="D9" i="24"/>
  <c r="H8" i="24"/>
  <c r="D8" i="24"/>
  <c r="H7" i="24"/>
  <c r="D7" i="24"/>
  <c r="H6" i="24"/>
  <c r="D6" i="24"/>
  <c r="J4" i="24"/>
  <c r="J154" i="17"/>
  <c r="J129" i="17"/>
  <c r="J117" i="17"/>
  <c r="J105" i="17"/>
  <c r="J89" i="17"/>
  <c r="J47" i="17"/>
  <c r="J33" i="17"/>
  <c r="J19" i="17"/>
  <c r="J5" i="17"/>
  <c r="H19" i="56"/>
  <c r="F19" i="56"/>
  <c r="H18" i="56"/>
  <c r="F18" i="56"/>
  <c r="H17" i="56"/>
  <c r="F17" i="56"/>
  <c r="B17" i="56"/>
  <c r="H16" i="56"/>
  <c r="F16" i="56"/>
  <c r="B16" i="56"/>
  <c r="H15" i="56"/>
  <c r="F15" i="56"/>
  <c r="B15" i="56"/>
  <c r="H14" i="56"/>
  <c r="F14" i="56"/>
  <c r="B14" i="56"/>
  <c r="H13" i="56"/>
  <c r="F13" i="56"/>
  <c r="B13" i="56"/>
  <c r="H12" i="56"/>
  <c r="F12" i="56"/>
  <c r="B12" i="56"/>
  <c r="H11" i="56"/>
  <c r="F11" i="56"/>
  <c r="B11" i="56"/>
  <c r="H10" i="56"/>
  <c r="F10" i="56"/>
  <c r="B10" i="56"/>
  <c r="H9" i="56"/>
  <c r="F9" i="56"/>
  <c r="B9" i="56"/>
  <c r="H8" i="56"/>
  <c r="F8" i="56"/>
  <c r="B8" i="56"/>
  <c r="H7" i="56"/>
  <c r="F7" i="56"/>
  <c r="B7" i="56"/>
  <c r="H6" i="56"/>
  <c r="F6" i="56"/>
  <c r="B6" i="56"/>
  <c r="H5" i="56"/>
  <c r="F5" i="56"/>
  <c r="B5" i="56"/>
  <c r="B4" i="56"/>
</calcChain>
</file>

<file path=xl/sharedStrings.xml><?xml version="1.0" encoding="utf-8"?>
<sst xmlns="http://schemas.openxmlformats.org/spreadsheetml/2006/main" count="2520" uniqueCount="1323">
  <si>
    <t>アンケート集計表</t>
    <rPh sb="5" eb="7">
      <t>シュウケイ</t>
    </rPh>
    <rPh sb="7" eb="8">
      <t>ヒョウ</t>
    </rPh>
    <phoneticPr fontId="1"/>
  </si>
  <si>
    <t>集計日：</t>
    <rPh sb="0" eb="2">
      <t>シュウケイ</t>
    </rPh>
    <rPh sb="2" eb="3">
      <t>ビ</t>
    </rPh>
    <phoneticPr fontId="1"/>
  </si>
  <si>
    <t>様式ID</t>
    <rPh sb="0" eb="2">
      <t>ヨウシキ</t>
    </rPh>
    <phoneticPr fontId="1"/>
  </si>
  <si>
    <t>QuestionTest1</t>
    <phoneticPr fontId="1"/>
  </si>
  <si>
    <t>様式名</t>
    <rPh sb="0" eb="2">
      <t>ヨウシキ</t>
    </rPh>
    <rPh sb="2" eb="3">
      <t>メイ</t>
    </rPh>
    <phoneticPr fontId="1"/>
  </si>
  <si>
    <t>アンケートテスト１</t>
    <phoneticPr fontId="1"/>
  </si>
  <si>
    <t>集計期間</t>
    <rPh sb="0" eb="2">
      <t>シュウケイ</t>
    </rPh>
    <rPh sb="2" eb="4">
      <t>キカン</t>
    </rPh>
    <phoneticPr fontId="1"/>
  </si>
  <si>
    <t>2014年4月1日　～　2014年4月30日</t>
    <rPh sb="4" eb="5">
      <t>ネン</t>
    </rPh>
    <rPh sb="6" eb="7">
      <t>ガツ</t>
    </rPh>
    <rPh sb="8" eb="9">
      <t>ニチ</t>
    </rPh>
    <rPh sb="16" eb="17">
      <t>ネン</t>
    </rPh>
    <rPh sb="18" eb="19">
      <t>ガツ</t>
    </rPh>
    <rPh sb="21" eb="22">
      <t>ニチ</t>
    </rPh>
    <phoneticPr fontId="1"/>
  </si>
  <si>
    <t>回答数</t>
    <rPh sb="0" eb="2">
      <t>カイトウ</t>
    </rPh>
    <rPh sb="2" eb="3">
      <t>スウ</t>
    </rPh>
    <phoneticPr fontId="1"/>
  </si>
  <si>
    <t>単純集計項目</t>
    <rPh sb="0" eb="2">
      <t>タンジュン</t>
    </rPh>
    <rPh sb="2" eb="4">
      <t>シュウケイ</t>
    </rPh>
    <rPh sb="4" eb="6">
      <t>コウモク</t>
    </rPh>
    <phoneticPr fontId="1"/>
  </si>
  <si>
    <t>セレクトボックス１</t>
    <phoneticPr fontId="1"/>
  </si>
  <si>
    <t>回答</t>
    <phoneticPr fontId="1"/>
  </si>
  <si>
    <t>未選択</t>
    <rPh sb="0" eb="1">
      <t>ミ</t>
    </rPh>
    <rPh sb="1" eb="3">
      <t>センタク</t>
    </rPh>
    <phoneticPr fontId="1"/>
  </si>
  <si>
    <t>S1-選択肢１</t>
    <rPh sb="3" eb="6">
      <t>センタクシ</t>
    </rPh>
    <phoneticPr fontId="1"/>
  </si>
  <si>
    <t>S1-選択肢２</t>
    <rPh sb="3" eb="6">
      <t>センタクシ</t>
    </rPh>
    <phoneticPr fontId="1"/>
  </si>
  <si>
    <t>S1-選択肢３</t>
    <rPh sb="3" eb="6">
      <t>センタクシ</t>
    </rPh>
    <phoneticPr fontId="1"/>
  </si>
  <si>
    <t>S1-選択肢４</t>
    <rPh sb="3" eb="6">
      <t>センタクシ</t>
    </rPh>
    <phoneticPr fontId="1"/>
  </si>
  <si>
    <t>S1-選択肢５</t>
    <rPh sb="3" eb="6">
      <t>センタクシ</t>
    </rPh>
    <phoneticPr fontId="1"/>
  </si>
  <si>
    <t>回答数</t>
    <rPh sb="0" eb="3">
      <t>カイトウスウ</t>
    </rPh>
    <phoneticPr fontId="1"/>
  </si>
  <si>
    <t>ラジオボタン１</t>
    <phoneticPr fontId="1"/>
  </si>
  <si>
    <t>R1-選択肢１</t>
    <rPh sb="3" eb="6">
      <t>センタクシ</t>
    </rPh>
    <phoneticPr fontId="1"/>
  </si>
  <si>
    <t>R1-選択肢２</t>
    <rPh sb="3" eb="6">
      <t>センタクシ</t>
    </rPh>
    <phoneticPr fontId="1"/>
  </si>
  <si>
    <t>R1-選択肢３</t>
    <rPh sb="3" eb="6">
      <t>センタクシ</t>
    </rPh>
    <phoneticPr fontId="1"/>
  </si>
  <si>
    <t>クロス集計項目</t>
    <rPh sb="3" eb="5">
      <t>シュウケイ</t>
    </rPh>
    <rPh sb="5" eb="7">
      <t>コウモク</t>
    </rPh>
    <phoneticPr fontId="1"/>
  </si>
  <si>
    <t>回答</t>
    <rPh sb="0" eb="2">
      <t>カイトウ</t>
    </rPh>
    <phoneticPr fontId="1"/>
  </si>
  <si>
    <t xml:space="preserve">ラジオボタン２
×
セレクトボックス１
</t>
    <phoneticPr fontId="1"/>
  </si>
  <si>
    <t>R２-未選択</t>
    <rPh sb="3" eb="4">
      <t>ミ</t>
    </rPh>
    <rPh sb="4" eb="6">
      <t>センタク</t>
    </rPh>
    <phoneticPr fontId="1"/>
  </si>
  <si>
    <t>R２-選択肢１</t>
    <phoneticPr fontId="1"/>
  </si>
  <si>
    <t>R２-選択肢２</t>
    <phoneticPr fontId="1"/>
  </si>
  <si>
    <t>問１．性別</t>
  </si>
  <si>
    <t>問２．年齢</t>
  </si>
  <si>
    <t>05．６０～６４歳</t>
  </si>
  <si>
    <t>06．６５～６９歳</t>
  </si>
  <si>
    <t>07．７０～７４歳</t>
  </si>
  <si>
    <t>08．７５歳以上</t>
  </si>
  <si>
    <t>09．無回答</t>
  </si>
  <si>
    <t>問３．お住まいの地区</t>
  </si>
  <si>
    <t>05．志津南部地区</t>
  </si>
  <si>
    <t>06．根郷地区</t>
  </si>
  <si>
    <t>07．和田地区</t>
  </si>
  <si>
    <t>08．弥富地区</t>
  </si>
  <si>
    <t>問４．佐倉市に転入してきましたか</t>
  </si>
  <si>
    <t>問５．佐倉市の居住期間</t>
  </si>
  <si>
    <t>05．３０年以上</t>
  </si>
  <si>
    <t>06．無回答</t>
  </si>
  <si>
    <t>問７．通勤・通学先はどこですか</t>
  </si>
  <si>
    <t>・船橋市</t>
  </si>
  <si>
    <t>・四街道市</t>
  </si>
  <si>
    <t>・市川市</t>
  </si>
  <si>
    <t>・習志野市</t>
  </si>
  <si>
    <t>・印西市</t>
  </si>
  <si>
    <t>・八街市</t>
  </si>
  <si>
    <t>・酒々井町</t>
  </si>
  <si>
    <t>・富里市</t>
  </si>
  <si>
    <t>・柏市</t>
  </si>
  <si>
    <t>・香取市</t>
  </si>
  <si>
    <t>・松戸市</t>
  </si>
  <si>
    <t>・我孫子市</t>
  </si>
  <si>
    <t>・浦安市</t>
  </si>
  <si>
    <t>・その他県内</t>
  </si>
  <si>
    <t>・千代田区</t>
  </si>
  <si>
    <t>・中央区</t>
  </si>
  <si>
    <t>・江東区</t>
  </si>
  <si>
    <t>・新宿区</t>
  </si>
  <si>
    <t>・品川区</t>
  </si>
  <si>
    <t>・墨田区</t>
  </si>
  <si>
    <t>・台東区</t>
  </si>
  <si>
    <t>・江戸川区</t>
  </si>
  <si>
    <t>・渋谷区</t>
  </si>
  <si>
    <t>・文京区</t>
  </si>
  <si>
    <t>・大田区</t>
  </si>
  <si>
    <t>・葛飾区</t>
  </si>
  <si>
    <t>・豊島区</t>
  </si>
  <si>
    <t>・その他都内区市町村</t>
  </si>
  <si>
    <t>問10．お住まいについて</t>
  </si>
  <si>
    <t>05．社宅・官舎</t>
  </si>
  <si>
    <t xml:space="preserve">06．間借り・寮・住み込み </t>
  </si>
  <si>
    <t>07．無回答</t>
  </si>
  <si>
    <t>問11．佐倉市が好きですか</t>
  </si>
  <si>
    <t>05．嫌い</t>
  </si>
  <si>
    <t>問12．佐倉市の住み心地をどのように感じますか</t>
  </si>
  <si>
    <t>05．住みにくい</t>
  </si>
  <si>
    <t>問13．今後も佐倉市に住み続けたいですか</t>
  </si>
  <si>
    <t>05．すぐに転出したい</t>
  </si>
  <si>
    <t>06．わからない</t>
  </si>
  <si>
    <t>05．子育て環境がよい</t>
  </si>
  <si>
    <t>06．福祉サービスの充実</t>
  </si>
  <si>
    <t>07．治安・風紀がよい</t>
  </si>
  <si>
    <t>08．働く場がある</t>
  </si>
  <si>
    <t>09．持ち家、又は家賃が適正</t>
  </si>
  <si>
    <t>10．医療機関が充実</t>
  </si>
  <si>
    <t>11．教育環境がよい</t>
  </si>
  <si>
    <t>12．災害が少ない</t>
  </si>
  <si>
    <t>13．公共施設が充実</t>
  </si>
  <si>
    <t>14．道路・下水道の整備が充実</t>
  </si>
  <si>
    <t>15．活気がある</t>
  </si>
  <si>
    <t>16．人間関係がよい</t>
  </si>
  <si>
    <t>17．仕事や家庭、自己都合</t>
  </si>
  <si>
    <t>18．イメージがよい</t>
  </si>
  <si>
    <t>19．テレビや雑誌などでよく見かける</t>
  </si>
  <si>
    <t>20．無回答</t>
  </si>
  <si>
    <t>05．子育て環境がよくない</t>
  </si>
  <si>
    <t>06．福祉サービスの不足</t>
  </si>
  <si>
    <t>07．治安・風紀の悪化</t>
  </si>
  <si>
    <t>08．働く場の不足</t>
  </si>
  <si>
    <t>09．時価・家賃の変動</t>
  </si>
  <si>
    <t>10．医療機関の不足</t>
  </si>
  <si>
    <t>11．教育環境が悪い</t>
  </si>
  <si>
    <t>12. 災害が多い</t>
  </si>
  <si>
    <t>13．公共施設が不足</t>
  </si>
  <si>
    <t>14．道路、下水道の整備不足</t>
  </si>
  <si>
    <t>15．活気がない</t>
  </si>
  <si>
    <t>16．人間関係がよくない</t>
  </si>
  <si>
    <t>18．イメージが悪い</t>
  </si>
  <si>
    <t>問14．「佐倉市」と聞いてイメージするものは何ですか</t>
  </si>
  <si>
    <t>05．花火大会</t>
  </si>
  <si>
    <t>06．スポーツのまち</t>
  </si>
  <si>
    <t>07．音楽のまち</t>
  </si>
  <si>
    <t>08．教育のまち</t>
  </si>
  <si>
    <t>09．文化・アートのまち</t>
  </si>
  <si>
    <t>10．サムライのまち</t>
  </si>
  <si>
    <t>11．健康のまち</t>
  </si>
  <si>
    <t>12．花のまち</t>
  </si>
  <si>
    <t>13．子育てのまち</t>
  </si>
  <si>
    <t>14．オランダゆかりのまち</t>
  </si>
  <si>
    <t>15．田舎のまち</t>
  </si>
  <si>
    <t>16．長嶋茂雄</t>
  </si>
  <si>
    <t>17．荻野目洋子</t>
  </si>
  <si>
    <t>18．高橋真琴</t>
  </si>
  <si>
    <t>19．BUMP OF CHICKEN（バンプ オブ チキン）</t>
  </si>
  <si>
    <t>20．モンキー・パンチ</t>
  </si>
  <si>
    <t>21．高橋尚子</t>
  </si>
  <si>
    <t>22．小出義雄</t>
  </si>
  <si>
    <t>23．藤木直人</t>
  </si>
  <si>
    <t>24．車だん吉</t>
  </si>
  <si>
    <t>25．佐藤泰然</t>
  </si>
  <si>
    <t>26．堀田正睦</t>
  </si>
  <si>
    <t>27．津田梅子</t>
  </si>
  <si>
    <t>28．その他</t>
  </si>
  <si>
    <t>問15．「佐倉市消費生活センター」を知っていますか</t>
  </si>
  <si>
    <t>問17．ご家庭では大地震などの災害に備えて、どのようなことをしていますか</t>
  </si>
  <si>
    <t>問18．現在、自分が健康であると感じますか</t>
  </si>
  <si>
    <t>問19．自ら健康づくりに取り組んでいると思いますか</t>
  </si>
  <si>
    <t>問20．「口腔がん」を知っていますか</t>
  </si>
  <si>
    <t>問21．体調が悪い時や日常的な病気の診察や相談ができる「かかりつけ医」を決めていますか</t>
  </si>
  <si>
    <t>問22．普段から何でも相談できる「かかりつけ薬剤師・薬局」を決めていますか</t>
  </si>
  <si>
    <t>問23．地域医療体制が充実していると思いますか</t>
  </si>
  <si>
    <t>問24．市では、持続可能なまちづくりを進めていますが、計画的な土地利用が図られていると思いますか</t>
  </si>
  <si>
    <t>問27．日常的な外出での主な移動手段は何ですか。</t>
  </si>
  <si>
    <t>問28．市内の公共交通機関は利用しやすいと思いますか</t>
  </si>
  <si>
    <t>問30．佐倉市の道路状況について、あなたの満足度をお聞きします</t>
  </si>
  <si>
    <t>問31．（問30で「03」・「04」を選んだ方に伺います。）不満の原因は次のどちらですか</t>
  </si>
  <si>
    <t>問32．交通渋滞について、どのような対策が有効だと思いますか</t>
  </si>
  <si>
    <t>問33．道路の安全性向上には、どのような対策が有効だと思いますか</t>
  </si>
  <si>
    <t>問35．「生物多様性」という言葉を知っていますか</t>
  </si>
  <si>
    <t>問36．環境について学ぶ機会の多さに満足していますか</t>
  </si>
  <si>
    <t>問37．日常生活の中で気候変動の影響を感じることは何かありますか</t>
  </si>
  <si>
    <t>問38．（問37で「01」～「07」を選んだ方に伺います。）気候変動への対策について、どう思いますか</t>
  </si>
  <si>
    <t>問40．ペットボトルは普段どのように出していますか</t>
  </si>
  <si>
    <t>問42．佐倉市全体のみどりの”量”について、どう思いますか</t>
  </si>
  <si>
    <t>問43．（問42で「04」・「05」を選んだ方に伺います。）「やや不満」、「不満」の理由は何ですか</t>
  </si>
  <si>
    <t>問44．佐倉市全体のみどりの”質”について、どう思いますか</t>
  </si>
  <si>
    <t>問45．（問44で「04」・「05」を選んだ方に伺います。）「やや不満」、「不満」の理由は何ですか</t>
  </si>
  <si>
    <t>問46．あなたは、公園をどのくらいの頻度で利用しますか</t>
  </si>
  <si>
    <t>問48．（問46で「08」を選んだ方に伺います。）公園を利用しない理由を教えてください</t>
  </si>
  <si>
    <t>問50．あなたは市内の街路樹が好きですか</t>
  </si>
  <si>
    <t>問51．（問50で「01」・「02」を選んだ方に伺います。）街路樹が好きな理由は何ですか</t>
  </si>
  <si>
    <t>問52．（問50で「03」・「04」を選んだ方に伺います。）街路樹が嫌いな理由は何ですか</t>
  </si>
  <si>
    <t>問53．街路樹の維持管理の状態についてどのように感じていますか</t>
  </si>
  <si>
    <t>問55．街路樹の数についてあなたの考えに近いものを教えてください</t>
  </si>
  <si>
    <t>3-2．高齢者福祉（介護予防、介護保険サービス、認知症施策など）の「重要度」</t>
  </si>
  <si>
    <t>4-1．障害者福祉（障害への理解促進、障害者自立支援など）の「満足度」</t>
  </si>
  <si>
    <t>4-2．障害者福祉（障害への理解促進、障害者自立支援など）の「重要度」</t>
  </si>
  <si>
    <t>5-1．健康づくり（生活習慣病予防、地域医療充実など）の「満足度」</t>
  </si>
  <si>
    <t>5-2．健康づくり（生活習慣病予防、地域医療充実など）の「重要度」</t>
  </si>
  <si>
    <t>6-1．都市計画・公共交通（公共交通網形成、景観形成、適切な土地利用など）の「満足度」</t>
  </si>
  <si>
    <t>6-2．都市計画・公共交通（公共交通網形成、景観形成、適切な土地利用など）の「重要度」</t>
  </si>
  <si>
    <t>7-1．住宅・住環境（良好な住環境整備、空き家利活用など）の「満足度」</t>
  </si>
  <si>
    <t>7-2．住宅・住環境（良好な住環境整備、空き家利活用など）の「重要度」</t>
  </si>
  <si>
    <t>8-1．道路環境（道路整備、街灯・カーブミラー・区画線等の整備など）の「満足度」</t>
  </si>
  <si>
    <t>8-2．道路環境（道路整備、街灯・カーブミラー・区画線等の整備など）の「重要度」</t>
  </si>
  <si>
    <t>9-1．公園・緑地整備（公園の充実、緑地管理など）の「満足度」</t>
  </si>
  <si>
    <t>9-2．公園・緑地整備（公園の充実、緑地管理など）の「重要度」</t>
  </si>
  <si>
    <t>10-1．上下水道（安定的な水供給、雨水被害軽減など）の「満足度」</t>
  </si>
  <si>
    <t>10-2．上下水道（安定的な水供給、雨水被害軽減など）の「重要度」</t>
  </si>
  <si>
    <t>11-1．消防・防災（消防団支援、防災啓発、河川改修など）の「満足度」</t>
  </si>
  <si>
    <t>11-2．消防・防災（消防団支援、防災啓発、河川改修など）の「重要度」</t>
  </si>
  <si>
    <t>12-1．防犯・交通安全（犯罪抑止、交通安全対策）の「満足度」</t>
  </si>
  <si>
    <t>12-2．防犯・交通安全（犯罪抑止、交通安全対策）の「重要度」</t>
  </si>
  <si>
    <t>13-1．市民相談・結婚支援の「満足度」</t>
  </si>
  <si>
    <t>13-2．市民相談・結婚支援の「重要度」</t>
  </si>
  <si>
    <t>14-1．環境保全（ごみの減量・資源化、温暖化対策など）の「満足度」</t>
  </si>
  <si>
    <t>14-2．環境保全（ごみの減量・資源化、温暖化対策など）の「重要度」</t>
  </si>
  <si>
    <t>15-1．商工業振興（企業の競争力向上、企業誘致、創業・承継推進など）の「満足度」</t>
  </si>
  <si>
    <t>15-2．商工業振興（企業の競争力向上、企業誘致、創業・承継推進など）の「重要度」</t>
  </si>
  <si>
    <t>16-1．農業振興（担い手支援、農地保全支援など）の「満足度」</t>
  </si>
  <si>
    <t>16-2．農業振興（担い手支援、農地保全支援など）の「重要度」</t>
  </si>
  <si>
    <t>17-1．観光振興（イベント実施、情報発信など）の「満足度」</t>
  </si>
  <si>
    <t>17-2．観光振興（イベント実施、情報発信など）の「重要度」</t>
  </si>
  <si>
    <t>18-1．文化・芸術振興（文化財保全、芸術文化普及など）の「満足度」</t>
  </si>
  <si>
    <t>18-2．文化・芸術振興（文化財保全、芸術文化普及など）の「重要度」</t>
  </si>
  <si>
    <t>19-1．学校教育（学力向上、指導力向上、佐倉学など）の「満足度」</t>
  </si>
  <si>
    <t>19-2．学校教育（学力向上、指導力向上、佐倉学など）の「重要度」</t>
  </si>
  <si>
    <t>20-1．教育環境（施設改修、情報機器整備、就学援助など）の「満足度」</t>
  </si>
  <si>
    <t>20-2．教育環境（施設改修、情報機器整備、就学援助など）の「重要度」</t>
  </si>
  <si>
    <t>21-1．生涯学習（市民カレッジ、公民館・図書館の運営など）の「満足度」</t>
  </si>
  <si>
    <t>21-2．生涯学習（市民カレッジ、公民館・図書館の運営など）の「重要度」</t>
  </si>
  <si>
    <t>22-1．青少年健全育成（青少年活動団体の支援、青少年の居場所づくりなど）の「満足度」</t>
  </si>
  <si>
    <t>22-2．青少年健全育成（青少年活動団体の支援、青少年の居場所づくりなど）の「重要度」</t>
  </si>
  <si>
    <t>23-1．スポーツ振興（スポーツイベント開催、施設管理など）の「満足度」</t>
  </si>
  <si>
    <t>23-2．スポーツ振興（スポーツイベント開催、施設管理など）の「重要度」</t>
  </si>
  <si>
    <t>24-1．コミュニティ（自治会活動支援、コミュニティセンター管理など）の「満足度」</t>
  </si>
  <si>
    <t>24-2．コミュニティ（自治会活動支援、コミュニティセンター管理など）の「重要度」</t>
  </si>
  <si>
    <t>25-1．平和・国際化（平和の啓発、平和使節団派遣、行政情報の翻訳など）の「満足度」</t>
  </si>
  <si>
    <t>25-2．平和・国際化（平和の啓発、平和使節団派遣、行政情報の翻訳など）の「重要度」</t>
  </si>
  <si>
    <t>26-1．情報発信・共有、広聴（行政情報の発信、シティプロモーション、パブコメなど）の「満足度」</t>
  </si>
  <si>
    <t>26-2．情報発信・共有、広聴（行政情報の発信、シティプロモーション、パブコメなど）の「重要度」</t>
  </si>
  <si>
    <t>27-1．人権・男女平等参画（人権教育、男女平等参画推進センター運営など）の「満足度」</t>
  </si>
  <si>
    <t>27-2．人権・男女平等参画（人権教育、男女平等参画推進センター運営など）の「重要度」</t>
  </si>
  <si>
    <t>28-1．行財政運営（持続可能な行財政運営、行政手続き簡素化など）の「満足度」</t>
  </si>
  <si>
    <t>28-2．行財政運営（持続可能な行財政運営、行政手続き簡素化など）の「重要度」</t>
  </si>
  <si>
    <t>29-1．資産管理・運営（市財産の管理など）の「満足度」</t>
  </si>
  <si>
    <t>29-2．資産管理・運営（市財産の管理など）の「重要度」</t>
  </si>
  <si>
    <t>30-1．企業・高等教育機関等との連携（大学等との連携など）の「満足度」</t>
  </si>
  <si>
    <t>30-2．企業・高等教育機関等との連携（大学等との連携など）の「重要度」</t>
  </si>
  <si>
    <t>問15．市の子育て支援サービスの現状について、どのように感じていますか</t>
  </si>
  <si>
    <t>問16．（問15で「03」・「04」を選んだ方に伺います。）「やや不満」、「不満」の理由は何ですか</t>
  </si>
  <si>
    <t>問17．あなたは、「子どもの権利条約」を知っていますか</t>
  </si>
  <si>
    <t>問18．次のような子どもの権利のなかで、特に大切だと思うことを選択してください</t>
  </si>
  <si>
    <t>問19．ヤングケアラ―という言葉を聞いたことがありますか</t>
  </si>
  <si>
    <t>問20．市の教育において、今後重点的に実施すべき取組は何だと思いますか</t>
  </si>
  <si>
    <t>問21．学校ボランティア（通学路における児童生徒見守り活動など）に協力したことはありますか</t>
  </si>
  <si>
    <t>問22．佐倉の歴史・自然・文化・ゆかりの人物を学習する「佐倉学」を知っていますか</t>
  </si>
  <si>
    <t>問23．佐倉の歴史・自然・文化・ゆかりの人物を知っていますか</t>
  </si>
  <si>
    <t>問24．市民の皆様を対象とする佐倉学講座・展示を公民館等で行っていますが、参加したいと思いますか</t>
  </si>
  <si>
    <t>問25．市内全小中学校で「佐倉学」の授業を行っていますが、評価しますか</t>
  </si>
  <si>
    <t>問26．普段どのくらい運動やスポーツをしますか</t>
  </si>
  <si>
    <t>問27．（問26で「01」～「05」のいずれかを選んだ方に伺います。）スポーツを行う目的は何ですか</t>
  </si>
  <si>
    <t>問28．（問26で「06」・「07」を選んだ方に伺います。）スポーツをしない理由は何ですか</t>
  </si>
  <si>
    <t>問29．スポーツを「する」以外で、どのくらい「みる」、「ささえる」ことをしますか</t>
  </si>
  <si>
    <t>問32．市では高齢者の健康寿命の延伸のため、介護予防事業を行っています。 知っているものはどれですか</t>
  </si>
  <si>
    <t>問33．市内に、地域包括支援センター（５か所）が設置されていることを知っていますか</t>
  </si>
  <si>
    <t>問35．救急医療情報キットの記入内容の見直しを行っていますか</t>
  </si>
  <si>
    <t>問36．子どもの見守り活動や福祉活動などの地域貢献活動を行うお年寄りに対して、敬意を抱いていますか</t>
  </si>
  <si>
    <t>問37．佐倉市の生涯学習施設及び学習内容について満足していますか</t>
  </si>
  <si>
    <t>問38．公民館をどのくらいの割合で利用していますか</t>
  </si>
  <si>
    <t>問40．（問38で「05」を選んだ方に伺います。）公民館を利用しなかった理由は何ですか</t>
  </si>
  <si>
    <t>問41．図書館をどのくらいの割合で利用していますか</t>
  </si>
  <si>
    <t>問44．（問41で「05」を選んだ方に伺います。）図書館を利用しなかった理由は何ですか</t>
  </si>
  <si>
    <t>問45．日常生活や社会生活を送る上で、障害のある人に対してその障害を理由とする差別があると思いますか</t>
  </si>
  <si>
    <t>問16．佐倉市のシティプロモーションブランドメッセージ「佐倉で才能が開花する」を知っていますか</t>
  </si>
  <si>
    <t>問19．「佐倉市平和行政の基本に関する条例」（平和条例）及び「平和都市宣言」を知っていますか</t>
  </si>
  <si>
    <t>問20．外国人や外国文化に対して、多様性を認め合い偏見なく相互理解しようとする態度や行動をとれますか</t>
  </si>
  <si>
    <t>問21．下記のような公共施設の状況や、市の取組方針について、知っていますか</t>
  </si>
  <si>
    <t>問22．過去５年間で、市役所のほかに、行政手続や証明書の取得などで利用した施設はありますか</t>
  </si>
  <si>
    <t>問23．（問22で「01」～「08」を選んだ方に伺います。）その施設で、どのような手続を行いましたか</t>
  </si>
  <si>
    <t>問24．窓口でキャッシュレス決済が利用できることについて、どう思いますか</t>
  </si>
  <si>
    <t>問25．キャッシュレス決済について、今後、どのようなサービスが必要だと考えますか</t>
  </si>
  <si>
    <t>問26．佐倉市立美術館を知っていますか。また、行ったことはありますか</t>
  </si>
  <si>
    <t>問28．佐倉ハーモニーホール（佐倉市民音楽ホール）を知っていますか。また、行ったことはありますか</t>
  </si>
  <si>
    <t>問30．市の観光・文化資源で好きなものは何ですか</t>
  </si>
  <si>
    <t>問31．市のイベントで好きなものは何ですか</t>
  </si>
  <si>
    <t>問32．あなたは、地元商店街をどの程度利用していますか</t>
  </si>
  <si>
    <t>問34．多様な働き方をするかたが増えていますが、次のうち、興味がある働き方はありますか</t>
  </si>
  <si>
    <t>問35．次のうち、実際におこなった働き方はありますか</t>
  </si>
  <si>
    <t>問36．農産物を購入するとき、どのようなことを特に重視していますか</t>
  </si>
  <si>
    <t>問37．農産物を購入するとき、どのような「情報」が重要だと思いますか</t>
  </si>
  <si>
    <t>問40．前問に関連して、現在相談や支援が必要な状況にありますか</t>
  </si>
  <si>
    <t>問43．成年後見制度について知っていますか</t>
  </si>
  <si>
    <t>問44．市内の成年後見制度に関する相談窓口である、成年後見支援センターを知っていますか</t>
  </si>
  <si>
    <t>総計</t>
    <phoneticPr fontId="5"/>
  </si>
  <si>
    <t>【施策の満足度・重要度】</t>
    <rPh sb="1" eb="3">
      <t>セサク</t>
    </rPh>
    <rPh sb="4" eb="7">
      <t>マンゾクド</t>
    </rPh>
    <rPh sb="8" eb="11">
      <t>ジュウヨウド</t>
    </rPh>
    <phoneticPr fontId="1"/>
  </si>
  <si>
    <t>03．無回答</t>
    <phoneticPr fontId="5"/>
  </si>
  <si>
    <t>問34．市が行う道路整備等について、ご意見等がありましたら自由にお書きください　【自由記述】</t>
    <phoneticPr fontId="5"/>
  </si>
  <si>
    <t>問54．市内の街路樹について、ご意見等がありましたらご自由にお書きください　【自由記述】</t>
    <phoneticPr fontId="5"/>
  </si>
  <si>
    <t>構成比</t>
    <rPh sb="0" eb="3">
      <t>コウセイヒ</t>
    </rPh>
    <phoneticPr fontId="1"/>
  </si>
  <si>
    <t>問８．（問７で「その他県内」「その他都内区市町村」「６．その他」のいずれかを選んだ方に伺います。）　通勤・通学先は具体的にどこですか</t>
    <phoneticPr fontId="1"/>
  </si>
  <si>
    <t>総計</t>
    <phoneticPr fontId="1"/>
  </si>
  <si>
    <t>令和６年度市民意識調査（各票共通）</t>
    <phoneticPr fontId="1"/>
  </si>
  <si>
    <t>03．どちらとはいえない</t>
    <phoneticPr fontId="5"/>
  </si>
  <si>
    <t>01．男性</t>
    <phoneticPr fontId="5"/>
  </si>
  <si>
    <t>02．女性</t>
    <phoneticPr fontId="5"/>
  </si>
  <si>
    <t>04．無回答</t>
    <phoneticPr fontId="5"/>
  </si>
  <si>
    <t>09．無回答</t>
    <phoneticPr fontId="5"/>
  </si>
  <si>
    <t>01．農林水産業</t>
    <phoneticPr fontId="5"/>
  </si>
  <si>
    <t>02．自営業・個人事業主</t>
    <phoneticPr fontId="5"/>
  </si>
  <si>
    <t>03．会社員等勤め人（役員、正社員）</t>
    <phoneticPr fontId="5"/>
  </si>
  <si>
    <t>04．契約/派遣社員・パート・アルバイト</t>
    <phoneticPr fontId="5"/>
  </si>
  <si>
    <t>05．公務員・団体職員・教員</t>
    <phoneticPr fontId="5"/>
  </si>
  <si>
    <t>06．家事専業</t>
    <phoneticPr fontId="5"/>
  </si>
  <si>
    <t>07．学生・予備校生</t>
    <phoneticPr fontId="5"/>
  </si>
  <si>
    <t>08．無職・年金生活者</t>
    <phoneticPr fontId="5"/>
  </si>
  <si>
    <t>01．市内</t>
    <phoneticPr fontId="5"/>
  </si>
  <si>
    <t>04．埼玉県</t>
    <phoneticPr fontId="5"/>
  </si>
  <si>
    <t>05．神奈川県</t>
    <phoneticPr fontId="5"/>
  </si>
  <si>
    <t>06．その他</t>
    <phoneticPr fontId="5"/>
  </si>
  <si>
    <t>07．通勤・通学はしていない</t>
    <phoneticPr fontId="5"/>
  </si>
  <si>
    <t>08．無回答</t>
    <phoneticPr fontId="5"/>
  </si>
  <si>
    <t>01．１人</t>
    <phoneticPr fontId="5"/>
  </si>
  <si>
    <t>02．２人</t>
    <phoneticPr fontId="5"/>
  </si>
  <si>
    <t>03．３人</t>
    <phoneticPr fontId="5"/>
  </si>
  <si>
    <t>04．４人</t>
    <phoneticPr fontId="5"/>
  </si>
  <si>
    <t>05．５人</t>
    <phoneticPr fontId="5"/>
  </si>
  <si>
    <t>06．６人</t>
    <phoneticPr fontId="5"/>
  </si>
  <si>
    <t>07．７人</t>
    <phoneticPr fontId="5"/>
  </si>
  <si>
    <t>08．８人</t>
    <phoneticPr fontId="5"/>
  </si>
  <si>
    <t>09．９人</t>
    <phoneticPr fontId="5"/>
  </si>
  <si>
    <t>10．それ以上</t>
    <phoneticPr fontId="5"/>
  </si>
  <si>
    <t>11．無回答</t>
    <phoneticPr fontId="5"/>
  </si>
  <si>
    <t>01．自分と配偶者（一世代）</t>
    <phoneticPr fontId="5"/>
  </si>
  <si>
    <t>02．親と子（二世代）　</t>
    <phoneticPr fontId="5"/>
  </si>
  <si>
    <t>03．親と子と孫（三世代）</t>
    <phoneticPr fontId="5"/>
  </si>
  <si>
    <t>04．その他</t>
    <phoneticPr fontId="5"/>
  </si>
  <si>
    <t>05．無回答</t>
    <phoneticPr fontId="5"/>
  </si>
  <si>
    <t>05．無回答</t>
    <phoneticPr fontId="1"/>
  </si>
  <si>
    <t>回答数</t>
    <phoneticPr fontId="1"/>
  </si>
  <si>
    <t>構成比</t>
    <phoneticPr fontId="1"/>
  </si>
  <si>
    <t>01．５年未満</t>
    <phoneticPr fontId="5"/>
  </si>
  <si>
    <t>01．住み続けたい</t>
    <phoneticPr fontId="5"/>
  </si>
  <si>
    <t>02．５年～９年</t>
    <phoneticPr fontId="5"/>
  </si>
  <si>
    <t>02．当分は住み続けたい</t>
    <phoneticPr fontId="5"/>
  </si>
  <si>
    <t>03．１０年～１９年</t>
    <phoneticPr fontId="5"/>
  </si>
  <si>
    <t>03．住み続けたいが転出予定</t>
    <phoneticPr fontId="5"/>
  </si>
  <si>
    <t>04．２０年～２９年</t>
    <phoneticPr fontId="5"/>
  </si>
  <si>
    <t>04．将来転出したい</t>
    <phoneticPr fontId="5"/>
  </si>
  <si>
    <t>01．１８～２９歳</t>
    <phoneticPr fontId="5"/>
  </si>
  <si>
    <t>01．佐倉地区</t>
    <phoneticPr fontId="5"/>
  </si>
  <si>
    <t>01．生まれたときから住んでいる</t>
    <phoneticPr fontId="5"/>
  </si>
  <si>
    <t>01．一戸建て（持ち家）</t>
    <phoneticPr fontId="5"/>
  </si>
  <si>
    <t>01．好き</t>
    <phoneticPr fontId="5"/>
  </si>
  <si>
    <t>01．住みやすい</t>
    <phoneticPr fontId="5"/>
  </si>
  <si>
    <t>01．自然が多く、住環境がよい</t>
    <phoneticPr fontId="5"/>
  </si>
  <si>
    <t>01．周辺環境の悪化</t>
    <phoneticPr fontId="5"/>
  </si>
  <si>
    <t>01．自然豊か</t>
    <phoneticPr fontId="5"/>
  </si>
  <si>
    <t>02．３０～３９歳</t>
    <phoneticPr fontId="5"/>
  </si>
  <si>
    <t>02．臼井地区</t>
    <phoneticPr fontId="5"/>
  </si>
  <si>
    <t>02．転入してきた</t>
    <phoneticPr fontId="5"/>
  </si>
  <si>
    <t>・千葉市</t>
    <phoneticPr fontId="5"/>
  </si>
  <si>
    <t>02．マンション（持ち家）</t>
    <phoneticPr fontId="5"/>
  </si>
  <si>
    <t>02．どちらかといえば好き</t>
    <phoneticPr fontId="5"/>
  </si>
  <si>
    <t>02．どちらかというと住みやすい</t>
    <phoneticPr fontId="5"/>
  </si>
  <si>
    <t>02．通勤・通学の交通利便</t>
    <phoneticPr fontId="5"/>
  </si>
  <si>
    <t>02．通勤通学の交通不便</t>
    <phoneticPr fontId="5"/>
  </si>
  <si>
    <t>02．城下町・佐倉城</t>
    <phoneticPr fontId="5"/>
  </si>
  <si>
    <t>03．４０～４９歳</t>
    <phoneticPr fontId="5"/>
  </si>
  <si>
    <t>03．千代田地区</t>
    <phoneticPr fontId="5"/>
  </si>
  <si>
    <t>・成田市</t>
    <phoneticPr fontId="5"/>
  </si>
  <si>
    <t>03．一戸建て（賃貸）</t>
    <phoneticPr fontId="5"/>
  </si>
  <si>
    <t>03．どちらともいえない</t>
    <phoneticPr fontId="5"/>
  </si>
  <si>
    <t>03．買い物が便利</t>
    <phoneticPr fontId="5"/>
  </si>
  <si>
    <t>03．買い物が不便</t>
    <phoneticPr fontId="5"/>
  </si>
  <si>
    <t>03．印旛沼・風車</t>
    <phoneticPr fontId="5"/>
  </si>
  <si>
    <t>04．５０～５９歳</t>
    <phoneticPr fontId="5"/>
  </si>
  <si>
    <t>04．志津北部地区</t>
    <phoneticPr fontId="5"/>
  </si>
  <si>
    <t>・八千代市</t>
    <phoneticPr fontId="5"/>
  </si>
  <si>
    <t>04．アパート・マンション（賃貸）</t>
    <phoneticPr fontId="5"/>
  </si>
  <si>
    <t>04．どちらかといえば嫌い</t>
    <phoneticPr fontId="5"/>
  </si>
  <si>
    <t>04．どちらかというと住みにくい</t>
    <phoneticPr fontId="5"/>
  </si>
  <si>
    <t>04．文化・歴史など魅力がある</t>
    <phoneticPr fontId="5"/>
  </si>
  <si>
    <t>04．文化・歴史に魅力がない</t>
    <phoneticPr fontId="5"/>
  </si>
  <si>
    <t>04．国立歴史民俗博物館</t>
    <phoneticPr fontId="5"/>
  </si>
  <si>
    <t>問９（1）．一緒に住んでいる家族について、家族の人数は…（あなたを含めて）　※2人以上の方は（2）も回答</t>
  </si>
  <si>
    <t>▲問９（2）．一緒に住んでいる家族について、家族構成は…</t>
  </si>
  <si>
    <t>▲問13-2.（問13で「01」～「03」のいずれかを選んだ方に伺います。）住み続けたい理由は何ですか</t>
  </si>
  <si>
    <t>▲問13-3.（問13で「04」～「05」のいずれかを選んだ方に伺います。）転出したい理由は何ですか</t>
  </si>
  <si>
    <t>問15（2）．広報紙デジタル配信 （アプリ等）をどの程度活用していますか</t>
  </si>
  <si>
    <t>問15（3）．広報番組「Weeklyさくら」をどの程度活用していますか</t>
  </si>
  <si>
    <t>問15（4）．市ホームページをどの程度活用していますか</t>
  </si>
  <si>
    <t>問15（5）．市公式LINEアカウントをどの程度活用していますか</t>
  </si>
  <si>
    <t>問15（6）．市のSNS (Xやフェイスブック、インスタグラム)をどの程度活用していますか</t>
  </si>
  <si>
    <t>問15（7）．動画配信（YouTube）をどの程度活用していますか</t>
  </si>
  <si>
    <t>問27．（問26で「02」・「03」を選んだ方に伺います。）どんなきっかけがあれば、佐倉市立美術館に行くと思いますか</t>
  </si>
  <si>
    <t>問29．（問28で「02」・「03」を選んだ方に伺います。）どんなきっかけがあれば、佐倉ハーモニーホール（佐倉市民音楽ホール）に行くと思いますか</t>
  </si>
  <si>
    <t>問33．（問32で「01」～「04」を選んだ方に伺います。）地元商店街の利用について、大型店舗と比べた場合どのような点を評価して商店街を利用していますか</t>
  </si>
  <si>
    <t>問38．災害時等に支え合いができるような、住民同士の交流やふれあいが日頃できていると思いますか</t>
  </si>
  <si>
    <t>問39．困りごとがあった時、相談できる場・支援を受ける事ができる環境等が整備されていると思いますか</t>
  </si>
  <si>
    <t>問42．民生委員・児童委員の役割や活動内容を知っていますか</t>
  </si>
  <si>
    <t>問45．「自治会・ボランティア団体が行う活動」や、「ＮＰＯ・企業等が取り組むまちづくり活動」に参加したことがありますか</t>
  </si>
  <si>
    <t>問46．「地域まちづくり事業」を知っていますか</t>
  </si>
  <si>
    <t>問30．（問29で「01」～「05」のいずれかを選んだ方に伺います。)スポーツにどのように関わっていますか</t>
  </si>
  <si>
    <t>問31．市では地域と連携し、青少年育成団体を支援していますが、団体やその活動について知っていますか</t>
  </si>
  <si>
    <t>問34．７５歳以上の方を対象にした、救急医療情報キット（緊急時の連絡先や病気・服薬内容を記入し、容器に入れ、自宅の冷蔵庫に準備しておく高齢者安心キット）を民生委員・児童委員よりお届けする事業を知っていますか</t>
  </si>
  <si>
    <t>問39．（問38で「01」～「04」のいずれかを選んだ方に伺います。）過去１年の間に、もっともよく利用した市立公民館はどれですか</t>
  </si>
  <si>
    <t>問42．（問41で「01」～「04」のいずれかを選んだ方に伺います。）過去１年の間に、もっともよく利用した市立図書館はどれですか</t>
  </si>
  <si>
    <t>問43．（問41で「01」～「04」のいずれかを選んだ方に伺います。）その図書館をどのような目的で利用しましたか</t>
  </si>
  <si>
    <t>問46．あなたは、「障害者差別解消法」を知っていますか</t>
  </si>
  <si>
    <t>問16．市民の皆様を対象とした無料相談「法律・人権・行政相談」を利用したことがありますか</t>
  </si>
  <si>
    <t>問25．市では、地域の特徴を活かした居住環境の向上を進めていますが、居住環境は良好だと思いますか</t>
  </si>
  <si>
    <t>問26（1）．市内の自然景観（印旛沼、河川、田園、斜面林等）は良好だと思いますか</t>
  </si>
  <si>
    <t>問26（2）．市内の歴史景観（城下町の町並み、史跡等）は良好だと思いますか</t>
  </si>
  <si>
    <t>問26（3）．志津駅・ユーカリが丘駅周辺の都市景観は良好だと思いますか</t>
  </si>
  <si>
    <t>問26（4）．臼井駅周辺の都市景観は良好だと思いますか</t>
  </si>
  <si>
    <t>問26（5）．染井野地区周辺の都市景観は良好だと思いますか</t>
  </si>
  <si>
    <t>問26（6）．ＪＲ佐倉駅・根郷地区周辺の都市景観は良好だと思いますか</t>
  </si>
  <si>
    <t>問29．佐倉市総合公共交通マップがあれば活用しますか</t>
  </si>
  <si>
    <t>問39．（問38で「01」・「02」を選んだ方に伺います。）気候変動への対策について、どの取り組みが重要だと思いますか</t>
  </si>
  <si>
    <t>問41．（問40で「01」を選んだ方に伺います。）ペットボトルをごみ集積所に出す際は、ラベルとキャップをはずし、軽くすすいでから出していますか</t>
  </si>
  <si>
    <t>問47．（問46で「01」～「07」を選んだ方に伺います。）あなたは、公園をどのような目的で利用しますか</t>
  </si>
  <si>
    <t>問49．お住まいの場所と街路樹の位置関係を教えてください</t>
  </si>
  <si>
    <t>01．佐倉城址のさくら</t>
    <phoneticPr fontId="5"/>
  </si>
  <si>
    <t>02．桜に染まるまち、佐倉</t>
    <phoneticPr fontId="5"/>
  </si>
  <si>
    <t>03．時代まつり</t>
    <phoneticPr fontId="5"/>
  </si>
  <si>
    <t>04．佐倉チューリップフェスタ</t>
    <phoneticPr fontId="5"/>
  </si>
  <si>
    <t>05．草ぶえの丘 五月祭</t>
    <phoneticPr fontId="5"/>
  </si>
  <si>
    <t>06．草ぶえの丘 ローズフェスティバル</t>
    <phoneticPr fontId="5"/>
  </si>
  <si>
    <t>07．佐倉城下町 菖蒲まつり</t>
    <phoneticPr fontId="5"/>
  </si>
  <si>
    <t>08．風車のひまわりガーデン</t>
    <phoneticPr fontId="5"/>
  </si>
  <si>
    <t>09．佐倉花火フェスタ（佐倉市民花火大会）</t>
    <phoneticPr fontId="5"/>
  </si>
  <si>
    <t>10．臼井ふるさとにぎわい祭</t>
    <phoneticPr fontId="5"/>
  </si>
  <si>
    <t>11．志津まつり</t>
    <phoneticPr fontId="5"/>
  </si>
  <si>
    <t>12．ユーカリフェスタ</t>
    <phoneticPr fontId="5"/>
  </si>
  <si>
    <t>13．佐倉コスモスフェスタ</t>
    <phoneticPr fontId="5"/>
  </si>
  <si>
    <t>14．佐倉の秋祭り</t>
    <phoneticPr fontId="5"/>
  </si>
  <si>
    <t>15．産業大博覧会（アグリフォーラム・産業まつり）</t>
    <phoneticPr fontId="5"/>
  </si>
  <si>
    <t>16．佐倉マラソン</t>
    <phoneticPr fontId="5"/>
  </si>
  <si>
    <t>17．城下町きもの散歩</t>
    <phoneticPr fontId="5"/>
  </si>
  <si>
    <t>18．金毘羅様の縁日</t>
    <phoneticPr fontId="5"/>
  </si>
  <si>
    <t>19．佐倉七福神めぐり</t>
    <phoneticPr fontId="5"/>
  </si>
  <si>
    <t>20．にわのわ</t>
    <phoneticPr fontId="5"/>
  </si>
  <si>
    <t>21. くさのねフェス</t>
    <phoneticPr fontId="5"/>
  </si>
  <si>
    <t>22．無回答</t>
    <phoneticPr fontId="5"/>
  </si>
  <si>
    <t xml:space="preserve">01．ほぼ毎日利用している </t>
    <phoneticPr fontId="5"/>
  </si>
  <si>
    <t>01．距離の近さ・交通の便</t>
    <phoneticPr fontId="5"/>
  </si>
  <si>
    <t>01．起業・創業</t>
    <phoneticPr fontId="5"/>
  </si>
  <si>
    <t>01．産地・生産者</t>
    <phoneticPr fontId="5"/>
  </si>
  <si>
    <t>01．信頼できる産地であること</t>
    <phoneticPr fontId="5"/>
  </si>
  <si>
    <t>01．思う</t>
    <phoneticPr fontId="5"/>
  </si>
  <si>
    <t>01．ある</t>
    <phoneticPr fontId="5"/>
  </si>
  <si>
    <t>01．役割や活動内容を知っていて、相談したことがある</t>
    <phoneticPr fontId="5"/>
  </si>
  <si>
    <t>01．手続きも含め知っている</t>
    <phoneticPr fontId="5"/>
  </si>
  <si>
    <t>01．知っている</t>
    <phoneticPr fontId="5"/>
  </si>
  <si>
    <t>01．積極的に参加している　</t>
    <phoneticPr fontId="5"/>
  </si>
  <si>
    <t>01．地域まちづくり事業を知っており。活動やイベントに参加したことがある</t>
    <phoneticPr fontId="5"/>
  </si>
  <si>
    <t>02．週に何度か利用している</t>
    <phoneticPr fontId="5"/>
  </si>
  <si>
    <t>02．価格の安さ</t>
    <phoneticPr fontId="5"/>
  </si>
  <si>
    <t>02．兼業・副業</t>
    <phoneticPr fontId="5"/>
  </si>
  <si>
    <t>02．価格</t>
    <phoneticPr fontId="5"/>
  </si>
  <si>
    <t>02．認証マーク（減農薬・有機等）があること</t>
    <phoneticPr fontId="5"/>
  </si>
  <si>
    <t>02．どちらかというと思う</t>
    <phoneticPr fontId="5"/>
  </si>
  <si>
    <t>02．ない</t>
    <phoneticPr fontId="5"/>
  </si>
  <si>
    <t>02．役割や活動内容は知っているが、相談したことはない</t>
    <phoneticPr fontId="5"/>
  </si>
  <si>
    <t>02．どんな制度か知っている</t>
    <phoneticPr fontId="5"/>
  </si>
  <si>
    <t>02．知らない</t>
    <phoneticPr fontId="5"/>
  </si>
  <si>
    <t>02．ときどき参加している　</t>
    <phoneticPr fontId="5"/>
  </si>
  <si>
    <t>02．参加したことはないが、地域まちづくり事業の内容は知っている</t>
    <phoneticPr fontId="5"/>
  </si>
  <si>
    <t>03．月に何度か利用している</t>
    <phoneticPr fontId="5"/>
  </si>
  <si>
    <t>03．商品知識の豊富さ</t>
    <phoneticPr fontId="5"/>
  </si>
  <si>
    <t>03．テレワーク（自宅）</t>
    <phoneticPr fontId="5"/>
  </si>
  <si>
    <t>03．鮮度</t>
    <phoneticPr fontId="5"/>
  </si>
  <si>
    <t>03．生産履歴（肥料・農薬等の使用記録）が公開されていること</t>
    <phoneticPr fontId="5"/>
  </si>
  <si>
    <t>03．あまり思わない</t>
    <phoneticPr fontId="5"/>
  </si>
  <si>
    <t>03．名称は知っているが、役割や活動内容は知らなかった</t>
    <phoneticPr fontId="5"/>
  </si>
  <si>
    <t>03．制度があることは知っている</t>
    <phoneticPr fontId="5"/>
  </si>
  <si>
    <t>03．相談したことがある</t>
    <phoneticPr fontId="5"/>
  </si>
  <si>
    <t>03．参加したことはあるが、今はしていない　</t>
    <phoneticPr fontId="5"/>
  </si>
  <si>
    <t>03．地域まちづくり事業の制度を聞いたことはある</t>
    <phoneticPr fontId="5"/>
  </si>
  <si>
    <t>04．あまり利用していない</t>
    <phoneticPr fontId="5"/>
  </si>
  <si>
    <t>04．身近さ・親しみやすさ</t>
    <phoneticPr fontId="5"/>
  </si>
  <si>
    <t>04．テレワーク（自宅以外）</t>
    <phoneticPr fontId="5"/>
  </si>
  <si>
    <t>04．色や形</t>
    <phoneticPr fontId="5"/>
  </si>
  <si>
    <t>04．生産者（名前や写真）が表示されていること</t>
    <phoneticPr fontId="5"/>
  </si>
  <si>
    <t>04．思わない</t>
    <phoneticPr fontId="5"/>
  </si>
  <si>
    <t>04．知らなかった</t>
    <phoneticPr fontId="5"/>
  </si>
  <si>
    <t>04．知らない</t>
    <phoneticPr fontId="5"/>
  </si>
  <si>
    <t>04．参加したことはない</t>
    <phoneticPr fontId="5"/>
  </si>
  <si>
    <t>04．まったく知らなかった</t>
    <phoneticPr fontId="5"/>
  </si>
  <si>
    <t>05．全く利用していない</t>
    <phoneticPr fontId="5"/>
  </si>
  <si>
    <t>05．個性または地域性のある品揃え</t>
    <phoneticPr fontId="5"/>
  </si>
  <si>
    <t>05．サテライトオフィス勤務</t>
    <phoneticPr fontId="5"/>
  </si>
  <si>
    <t>05．低農薬・無農薬</t>
    <phoneticPr fontId="5"/>
  </si>
  <si>
    <t>05．その他</t>
    <phoneticPr fontId="5"/>
  </si>
  <si>
    <t>06．近くに商店街がない</t>
    <phoneticPr fontId="5"/>
  </si>
  <si>
    <t>06．品質（鮮度）の良さ</t>
    <phoneticPr fontId="5"/>
  </si>
  <si>
    <t>06．ワーケーション</t>
    <phoneticPr fontId="5"/>
  </si>
  <si>
    <t>06．地元産</t>
    <phoneticPr fontId="5"/>
  </si>
  <si>
    <t>06．特になし</t>
    <phoneticPr fontId="5"/>
  </si>
  <si>
    <t>07．無回答</t>
    <phoneticPr fontId="5"/>
  </si>
  <si>
    <t>07．アフターサービスの充実</t>
    <phoneticPr fontId="5"/>
  </si>
  <si>
    <t>07．時差出勤</t>
    <phoneticPr fontId="5"/>
  </si>
  <si>
    <t>07．その他</t>
    <phoneticPr fontId="5"/>
  </si>
  <si>
    <t>08．商店街を利用しない</t>
    <phoneticPr fontId="5"/>
  </si>
  <si>
    <t>08．特にない</t>
    <phoneticPr fontId="5"/>
  </si>
  <si>
    <t>08．あてはまるものはない</t>
    <phoneticPr fontId="5"/>
  </si>
  <si>
    <t>08．特に重視していない</t>
    <phoneticPr fontId="5"/>
  </si>
  <si>
    <t>09．その他</t>
    <phoneticPr fontId="5"/>
  </si>
  <si>
    <t>10．無回答</t>
    <phoneticPr fontId="5"/>
  </si>
  <si>
    <t>01．よく活用する</t>
    <phoneticPr fontId="5"/>
  </si>
  <si>
    <t>01．勧めたい</t>
    <phoneticPr fontId="5"/>
  </si>
  <si>
    <t>01．そう思う</t>
    <phoneticPr fontId="5"/>
  </si>
  <si>
    <t>01．積極的にとれる</t>
    <phoneticPr fontId="5"/>
  </si>
  <si>
    <t>01．内容について（一部）知っている　</t>
    <phoneticPr fontId="5"/>
  </si>
  <si>
    <t>01．志津出張所</t>
    <phoneticPr fontId="5"/>
  </si>
  <si>
    <t>01．住民票・戸籍・印鑑などの証明書の取得</t>
    <phoneticPr fontId="5"/>
  </si>
  <si>
    <t>01．満足している</t>
    <phoneticPr fontId="5"/>
  </si>
  <si>
    <t>01．利用できる窓口を増やしてほしい</t>
    <phoneticPr fontId="5"/>
  </si>
  <si>
    <t>01．行ったことがある</t>
    <phoneticPr fontId="5"/>
  </si>
  <si>
    <t>01．興味ある展覧会をやっていたら</t>
    <phoneticPr fontId="5"/>
  </si>
  <si>
    <t>01．興味ある催物をやっていたら</t>
    <phoneticPr fontId="5"/>
  </si>
  <si>
    <t>01．印旛沼</t>
    <phoneticPr fontId="5"/>
  </si>
  <si>
    <t>02．たまに活用する</t>
    <phoneticPr fontId="5"/>
  </si>
  <si>
    <t>02．見たり聞いたりしたことはある</t>
    <phoneticPr fontId="5"/>
  </si>
  <si>
    <t>02．どちらかといえば勧めたい</t>
    <phoneticPr fontId="5"/>
  </si>
  <si>
    <t>02．どちらかというとそう思う</t>
    <phoneticPr fontId="5"/>
  </si>
  <si>
    <t>02．内容は知らないが、聞いたことはある</t>
    <phoneticPr fontId="5"/>
  </si>
  <si>
    <t>02．とれる</t>
    <phoneticPr fontId="5"/>
  </si>
  <si>
    <t>02．聞いたことはあるが内容はよくわからない</t>
    <phoneticPr fontId="5"/>
  </si>
  <si>
    <t>02．ユーカリが丘出張所</t>
    <phoneticPr fontId="5"/>
  </si>
  <si>
    <t>02．住民異動（転入届など）に関する手続</t>
    <phoneticPr fontId="5"/>
  </si>
  <si>
    <t>02．やや満足している</t>
    <phoneticPr fontId="5"/>
  </si>
  <si>
    <t>02．利用できる手続を増やしてほしい</t>
    <phoneticPr fontId="5"/>
  </si>
  <si>
    <t>02．知っているが、行ったことはない</t>
    <phoneticPr fontId="5"/>
  </si>
  <si>
    <t>02．有名な作品があったら</t>
    <phoneticPr fontId="5"/>
  </si>
  <si>
    <t>02．有名なアーティストが出演していたら</t>
    <phoneticPr fontId="5"/>
  </si>
  <si>
    <t>02．印旛沼サイクリングロード</t>
    <phoneticPr fontId="5"/>
  </si>
  <si>
    <t>03．あまり活用しない</t>
    <phoneticPr fontId="5"/>
  </si>
  <si>
    <t>03．知らなかった</t>
    <phoneticPr fontId="5"/>
  </si>
  <si>
    <t>03．あまり勧めたくない</t>
    <phoneticPr fontId="5"/>
  </si>
  <si>
    <t>03．あまりそう思わない</t>
    <phoneticPr fontId="5"/>
  </si>
  <si>
    <t>03．知らない</t>
    <phoneticPr fontId="5"/>
  </si>
  <si>
    <t>03．あまりとれない</t>
    <phoneticPr fontId="5"/>
  </si>
  <si>
    <t>03．ほとんど知らなかった</t>
    <phoneticPr fontId="5"/>
  </si>
  <si>
    <t>03．臼井・千代田出張所</t>
    <phoneticPr fontId="5"/>
  </si>
  <si>
    <t>03．戸籍（婚姻届・出生届など）に関する手続</t>
    <phoneticPr fontId="5"/>
  </si>
  <si>
    <t>03．利用できることをもっと周知してほしい</t>
    <phoneticPr fontId="5"/>
  </si>
  <si>
    <t>03．面白いイベントをやっていたら</t>
    <phoneticPr fontId="5"/>
  </si>
  <si>
    <t>03．自分の子どもや知り合いが出演していたら</t>
    <phoneticPr fontId="5"/>
  </si>
  <si>
    <t>03．佐倉ふるさと広場（オランダ風車）</t>
    <phoneticPr fontId="5"/>
  </si>
  <si>
    <t>04．活用しない(できない)</t>
    <phoneticPr fontId="5"/>
  </si>
  <si>
    <t>04．勧めたくない</t>
    <phoneticPr fontId="5"/>
  </si>
  <si>
    <t>04．そう思わない　　</t>
    <phoneticPr fontId="5"/>
  </si>
  <si>
    <t>04．とれない</t>
    <phoneticPr fontId="5"/>
  </si>
  <si>
    <t>04．根郷出張所</t>
    <phoneticPr fontId="5"/>
  </si>
  <si>
    <t>04．印鑑登録に関する手続</t>
    <phoneticPr fontId="5"/>
  </si>
  <si>
    <t>04．やや不満である</t>
    <phoneticPr fontId="5"/>
  </si>
  <si>
    <t>04．インターネット上で決済処理を行うオンライン決済を導入してほしい</t>
    <phoneticPr fontId="5"/>
  </si>
  <si>
    <t>04．自分の子どもや知り合いの作品が展示されていたら</t>
    <phoneticPr fontId="5"/>
  </si>
  <si>
    <t>04．家族や知り合いに誘われたら</t>
    <phoneticPr fontId="5"/>
  </si>
  <si>
    <t>04．印旛沼サンセットヒルズ</t>
    <phoneticPr fontId="5"/>
  </si>
  <si>
    <t>05．どちらともいえない</t>
    <phoneticPr fontId="5"/>
  </si>
  <si>
    <t>05．わからない</t>
    <phoneticPr fontId="5"/>
  </si>
  <si>
    <t>05．どちらともいえない（わからない）</t>
    <phoneticPr fontId="5"/>
  </si>
  <si>
    <t>05．和田出張所</t>
    <phoneticPr fontId="5"/>
  </si>
  <si>
    <t>05．マイナンバーカードに関する手続</t>
    <phoneticPr fontId="5"/>
  </si>
  <si>
    <t>05．不満である</t>
    <phoneticPr fontId="5"/>
  </si>
  <si>
    <t>05．券売機でキャッシュレス決済を導入してほしい</t>
    <phoneticPr fontId="5"/>
  </si>
  <si>
    <t>05．美味しいカフェがあれば</t>
    <phoneticPr fontId="5"/>
  </si>
  <si>
    <t>05．有名人が紹介していたら</t>
    <phoneticPr fontId="5"/>
  </si>
  <si>
    <t>05．野鳥の森</t>
    <phoneticPr fontId="5"/>
  </si>
  <si>
    <t>06．取組を知らなかった</t>
    <phoneticPr fontId="5"/>
  </si>
  <si>
    <t>06．無回答</t>
    <phoneticPr fontId="5"/>
  </si>
  <si>
    <t>06．弥富派出所</t>
    <phoneticPr fontId="5"/>
  </si>
  <si>
    <t>06．国民年金に関する手続</t>
    <phoneticPr fontId="5"/>
  </si>
  <si>
    <t>06．料金等の納付書払いについて、キャッシュレス決済の取扱いを増やしてほしい</t>
    <phoneticPr fontId="5"/>
  </si>
  <si>
    <t>06．魅力的なミュージアムショップがあれば</t>
    <phoneticPr fontId="5"/>
  </si>
  <si>
    <t>06．行かないと思う</t>
    <phoneticPr fontId="5"/>
  </si>
  <si>
    <t>06．佐倉草ぶえの丘</t>
    <phoneticPr fontId="5"/>
  </si>
  <si>
    <t>07．西志津市民サービスセンター</t>
    <phoneticPr fontId="5"/>
  </si>
  <si>
    <t>07．国民健康保険に関する手続</t>
    <phoneticPr fontId="5"/>
  </si>
  <si>
    <t>07．キャッシュレス決済の利用方法を学べる講習会を開催してほしい</t>
    <phoneticPr fontId="5"/>
  </si>
  <si>
    <t>07．家族や知り合いに誘われたら</t>
    <phoneticPr fontId="5"/>
  </si>
  <si>
    <t>07．市民の森</t>
    <phoneticPr fontId="5"/>
  </si>
  <si>
    <t>08．佐倉市民サービスセンター（ミレニアムセンター佐倉内）</t>
    <phoneticPr fontId="5"/>
  </si>
  <si>
    <t>08．納税</t>
    <phoneticPr fontId="5"/>
  </si>
  <si>
    <t>08．その他</t>
    <phoneticPr fontId="5"/>
  </si>
  <si>
    <t>08．有名人が紹介していたら</t>
    <phoneticPr fontId="5"/>
  </si>
  <si>
    <t>08．国立歴史民俗博物館</t>
    <phoneticPr fontId="5"/>
  </si>
  <si>
    <t>09．利用した施設はない</t>
    <phoneticPr fontId="5"/>
  </si>
  <si>
    <t>09．指定・登録文化財の展示があったら</t>
    <phoneticPr fontId="5"/>
  </si>
  <si>
    <t>09．佐倉城址公園</t>
    <phoneticPr fontId="5"/>
  </si>
  <si>
    <t>10．行かないと思う</t>
    <phoneticPr fontId="5"/>
  </si>
  <si>
    <t>10．武家屋敷</t>
    <phoneticPr fontId="5"/>
  </si>
  <si>
    <t>11．旧堀田邸（さくら庭園）</t>
    <phoneticPr fontId="5"/>
  </si>
  <si>
    <t>12．佐倉順天堂記念館</t>
    <phoneticPr fontId="5"/>
  </si>
  <si>
    <t>13．佐倉新町おはやし館</t>
    <phoneticPr fontId="5"/>
  </si>
  <si>
    <t>14．佐倉市立美術館</t>
    <phoneticPr fontId="5"/>
  </si>
  <si>
    <t>15．DIC川村記念美術館</t>
    <phoneticPr fontId="5"/>
  </si>
  <si>
    <t>16．塚本美術館</t>
    <phoneticPr fontId="5"/>
  </si>
  <si>
    <t>17．手づくり工房さくら</t>
    <phoneticPr fontId="5"/>
  </si>
  <si>
    <t>18．ひよどり坂</t>
    <phoneticPr fontId="5"/>
  </si>
  <si>
    <t>19．無回答</t>
    <phoneticPr fontId="5"/>
  </si>
  <si>
    <t>01．満足</t>
    <phoneticPr fontId="5"/>
  </si>
  <si>
    <t>01．上記「主な取組」など、市実施のサービスが十分でないため</t>
    <phoneticPr fontId="5"/>
  </si>
  <si>
    <t>01． 人種やことばや宗教などのちがいで差別されないこと</t>
    <phoneticPr fontId="5"/>
  </si>
  <si>
    <t>01．聞いたことがあり意味を知っている　　　　　　</t>
    <phoneticPr fontId="5"/>
  </si>
  <si>
    <t>01．教育への市民参加の促進</t>
    <phoneticPr fontId="5"/>
  </si>
  <si>
    <t>01．積極的に参加したい</t>
    <phoneticPr fontId="5"/>
  </si>
  <si>
    <t>01．高く評価する</t>
    <phoneticPr fontId="5"/>
  </si>
  <si>
    <t>01．週に４回以上</t>
    <phoneticPr fontId="5"/>
  </si>
  <si>
    <t>01．健康維持</t>
    <phoneticPr fontId="5"/>
  </si>
  <si>
    <t>01．仕事が忙しい</t>
    <phoneticPr fontId="5"/>
  </si>
  <si>
    <t>01．スタジアム等での観戦</t>
    <phoneticPr fontId="5"/>
  </si>
  <si>
    <t>01．団体名やその活動をよく知っている</t>
    <phoneticPr fontId="5"/>
  </si>
  <si>
    <t>01．佐倉ふるさと体操</t>
    <phoneticPr fontId="5"/>
  </si>
  <si>
    <t>01．利用した（電話した・行った）ことがある</t>
    <phoneticPr fontId="5"/>
  </si>
  <si>
    <t>01．はい</t>
    <phoneticPr fontId="5"/>
  </si>
  <si>
    <t>01．１年に１回、定期的に見直し、必要があれば修正している</t>
    <phoneticPr fontId="5"/>
  </si>
  <si>
    <t>01．週に１回以上　　</t>
    <phoneticPr fontId="5"/>
  </si>
  <si>
    <t>01．中央公民館（鏑木町）</t>
    <phoneticPr fontId="5"/>
  </si>
  <si>
    <t>01．公民館の場所を知らない</t>
    <phoneticPr fontId="5"/>
  </si>
  <si>
    <t>01．佐倉図書館（新町）</t>
    <phoneticPr fontId="5"/>
  </si>
  <si>
    <t>01．本、雑誌、ＣＤ、ＤＶＤなどを借りる、返す</t>
    <phoneticPr fontId="5"/>
  </si>
  <si>
    <t>01．図書館の場所を知らない</t>
    <phoneticPr fontId="5"/>
  </si>
  <si>
    <t>01．あると思う</t>
    <phoneticPr fontId="5"/>
  </si>
  <si>
    <t>01．法律の内容を含めてよく知っている　</t>
    <phoneticPr fontId="5"/>
  </si>
  <si>
    <t>02．やや満足</t>
    <phoneticPr fontId="5"/>
  </si>
  <si>
    <t>02．市実施の子育て支援サービスが周知されていないため</t>
    <phoneticPr fontId="5"/>
  </si>
  <si>
    <t>02． 家族がなかよく、いっしょに過ごす時間をもつこと</t>
    <phoneticPr fontId="5"/>
  </si>
  <si>
    <t>02．よくは知らないが、聞いたことがある</t>
    <phoneticPr fontId="5"/>
  </si>
  <si>
    <t>02．子どもたちや市民が郷土佐倉に対し愛着と誇りを持てる「佐倉学」の推進</t>
    <phoneticPr fontId="5"/>
  </si>
  <si>
    <t>02．内容は知らないが、聞いたことがある</t>
    <phoneticPr fontId="5"/>
  </si>
  <si>
    <t>02．少しは知っている</t>
    <phoneticPr fontId="5"/>
  </si>
  <si>
    <t>02．できれば参加したい</t>
    <phoneticPr fontId="5"/>
  </si>
  <si>
    <t>02．評価する</t>
    <phoneticPr fontId="5"/>
  </si>
  <si>
    <t>02．週に２～３回</t>
    <phoneticPr fontId="5"/>
  </si>
  <si>
    <t>02．運動不足解消</t>
    <phoneticPr fontId="5"/>
  </si>
  <si>
    <t>02．家事育児が忙しい</t>
    <phoneticPr fontId="5"/>
  </si>
  <si>
    <t>02．テレビ観戦</t>
    <phoneticPr fontId="5"/>
  </si>
  <si>
    <t>02．団体名やその活動を知っている</t>
    <phoneticPr fontId="5"/>
  </si>
  <si>
    <t>02．佐倉わくわく体操</t>
    <phoneticPr fontId="5"/>
  </si>
  <si>
    <t>02．利用したことはないが、何をしているところかは知っている</t>
    <phoneticPr fontId="5"/>
  </si>
  <si>
    <t>02．いいえ</t>
    <phoneticPr fontId="5"/>
  </si>
  <si>
    <t>02．記入内容に変更があったときに修正している</t>
    <phoneticPr fontId="5"/>
  </si>
  <si>
    <t>02．月に数回程度　　</t>
    <phoneticPr fontId="5"/>
  </si>
  <si>
    <t>02．志津公民館（上志津）</t>
    <phoneticPr fontId="5"/>
  </si>
  <si>
    <t>02．公民館の場所は知っているが遠い</t>
    <phoneticPr fontId="5"/>
  </si>
  <si>
    <t>02．志津図書館（西志津）</t>
    <phoneticPr fontId="5"/>
  </si>
  <si>
    <t>02．本、雑誌、新聞等を図書館内で読む</t>
    <phoneticPr fontId="5"/>
  </si>
  <si>
    <t>02．図書館の場所は知っているが遠い</t>
    <phoneticPr fontId="5"/>
  </si>
  <si>
    <t>02．少しはあると思う</t>
    <phoneticPr fontId="5"/>
  </si>
  <si>
    <t>02．法律の内容を少し知っている　　</t>
    <phoneticPr fontId="5"/>
  </si>
  <si>
    <t>03．やや不満</t>
    <phoneticPr fontId="5"/>
  </si>
  <si>
    <t>03．申込みに手間がかかるなど、サービスを利用しにくいため</t>
    <phoneticPr fontId="5"/>
  </si>
  <si>
    <t>03． 自分のことは自分で決められること</t>
    <phoneticPr fontId="5"/>
  </si>
  <si>
    <t>03．聞いたことは無い、知らなかった</t>
    <phoneticPr fontId="5"/>
  </si>
  <si>
    <t>03．公民館や図書館における事業の充実</t>
    <phoneticPr fontId="5"/>
  </si>
  <si>
    <t>03．ほとんど知らない</t>
    <phoneticPr fontId="5"/>
  </si>
  <si>
    <t>03．あまり参加したくない</t>
    <phoneticPr fontId="5"/>
  </si>
  <si>
    <t>03．あまり評価しない</t>
    <phoneticPr fontId="5"/>
  </si>
  <si>
    <t>03．週に１回程度</t>
    <phoneticPr fontId="5"/>
  </si>
  <si>
    <t>03．体力の維持・向上</t>
    <phoneticPr fontId="5"/>
  </si>
  <si>
    <t>03．機会がない</t>
    <phoneticPr fontId="5"/>
  </si>
  <si>
    <t>03．インターネットでの観戦・情報収集等</t>
    <phoneticPr fontId="5"/>
  </si>
  <si>
    <t>03．団体名やその活動を聞いたことがある　　</t>
    <phoneticPr fontId="5"/>
  </si>
  <si>
    <t>03．脳と体の元気力測定会</t>
    <phoneticPr fontId="5"/>
  </si>
  <si>
    <t>03．名前だけは知っている</t>
    <phoneticPr fontId="5"/>
  </si>
  <si>
    <t>03．当初に記入したあと変更があったが内容を修正していない</t>
    <phoneticPr fontId="5"/>
  </si>
  <si>
    <t>03．月に１回程度　　</t>
    <phoneticPr fontId="5"/>
  </si>
  <si>
    <t>03．根郷公民館（城）</t>
    <phoneticPr fontId="5"/>
  </si>
  <si>
    <t>03．公民館への交通が不便</t>
    <phoneticPr fontId="5"/>
  </si>
  <si>
    <t>03．図書館で勉強する</t>
    <phoneticPr fontId="5"/>
  </si>
  <si>
    <t>03．図書館への交通が不便</t>
    <phoneticPr fontId="5"/>
  </si>
  <si>
    <t>03．ないと思う</t>
    <phoneticPr fontId="5"/>
  </si>
  <si>
    <t>03．法律の名前は聞いたことがあるが内容はわからない</t>
    <phoneticPr fontId="5"/>
  </si>
  <si>
    <t>04．不満</t>
    <phoneticPr fontId="5"/>
  </si>
  <si>
    <t>04．市が子育て支援サービスを優先しすぎているため</t>
    <phoneticPr fontId="5"/>
  </si>
  <si>
    <t>04． 子どもが知りたいと思うことが隠されないこと</t>
    <phoneticPr fontId="5"/>
  </si>
  <si>
    <t>04．公民館・図書館施設の改修・整備・充実</t>
    <phoneticPr fontId="5"/>
  </si>
  <si>
    <t>04．参加したくない</t>
    <phoneticPr fontId="5"/>
  </si>
  <si>
    <t>04．評価しない</t>
    <phoneticPr fontId="5"/>
  </si>
  <si>
    <t>04．月に２～３回　</t>
    <phoneticPr fontId="5"/>
  </si>
  <si>
    <t>04．ストレス解消・気分転換</t>
    <phoneticPr fontId="5"/>
  </si>
  <si>
    <t>04．疲れやすい・体力がない</t>
    <phoneticPr fontId="5"/>
  </si>
  <si>
    <t>04．月に２～３回</t>
    <phoneticPr fontId="5"/>
  </si>
  <si>
    <t>04．家族・知人等の応援</t>
    <phoneticPr fontId="5"/>
  </si>
  <si>
    <t>04．あまりよく知らない</t>
    <phoneticPr fontId="5"/>
  </si>
  <si>
    <t>04．低栄養予防・口腔教室(フレイル予防教室)</t>
    <phoneticPr fontId="5"/>
  </si>
  <si>
    <t>04．使用していない</t>
    <phoneticPr fontId="5"/>
  </si>
  <si>
    <t>04．やや不満足</t>
    <phoneticPr fontId="5"/>
  </si>
  <si>
    <t>04．年に１～数回程度</t>
    <phoneticPr fontId="5"/>
  </si>
  <si>
    <t>04．和田公民館（直弥）</t>
    <phoneticPr fontId="5"/>
  </si>
  <si>
    <t>04．公民館の開館時間が短い</t>
    <phoneticPr fontId="5"/>
  </si>
  <si>
    <t>04．佐倉南図書館（山王）</t>
    <phoneticPr fontId="5"/>
  </si>
  <si>
    <t>04．図書館で仕事をする</t>
    <phoneticPr fontId="5"/>
  </si>
  <si>
    <t>04．図書館の開館時間が短い</t>
    <phoneticPr fontId="5"/>
  </si>
  <si>
    <t>04．わからない</t>
    <phoneticPr fontId="5"/>
  </si>
  <si>
    <t>04．法律の名前も聞いたことが無く内容もわからない</t>
    <phoneticPr fontId="5"/>
  </si>
  <si>
    <t>05． 自分の考えをいつでも自由に言えること</t>
    <phoneticPr fontId="5"/>
  </si>
  <si>
    <t>05．家庭教育の充実</t>
    <phoneticPr fontId="5"/>
  </si>
  <si>
    <t>05．月に１回程度</t>
    <phoneticPr fontId="5"/>
  </si>
  <si>
    <t>05．好きだから</t>
    <phoneticPr fontId="5"/>
  </si>
  <si>
    <t>05．好きではない・関心がない</t>
    <phoneticPr fontId="5"/>
  </si>
  <si>
    <t>05．監督・コーチなど指導者</t>
    <phoneticPr fontId="5"/>
  </si>
  <si>
    <t>05．まったく知らない</t>
    <phoneticPr fontId="5"/>
  </si>
  <si>
    <t>05．物忘れ相談</t>
    <phoneticPr fontId="5"/>
  </si>
  <si>
    <t>05．所有していない</t>
    <phoneticPr fontId="5"/>
  </si>
  <si>
    <t>05．不満足</t>
    <phoneticPr fontId="5"/>
  </si>
  <si>
    <t>05．利用していない</t>
    <phoneticPr fontId="5"/>
  </si>
  <si>
    <t>05．弥富公民館（岩富町）</t>
    <phoneticPr fontId="5"/>
  </si>
  <si>
    <t>05．公民館へ行く時間がない</t>
    <phoneticPr fontId="5"/>
  </si>
  <si>
    <t>05．臼井公民館図書室（王子台）</t>
    <phoneticPr fontId="5"/>
  </si>
  <si>
    <t>05．図書館の資料を使って調べ物をする</t>
    <phoneticPr fontId="5"/>
  </si>
  <si>
    <t>05．図書館へ行く時間がない</t>
    <phoneticPr fontId="5"/>
  </si>
  <si>
    <t>06． 子どもからの自由な呼びかけでグループをつくり集まれること</t>
    <phoneticPr fontId="5"/>
  </si>
  <si>
    <t>06．学校施設の改修・整備・充実</t>
    <phoneticPr fontId="5"/>
  </si>
  <si>
    <t>06．ほとんどしない</t>
    <phoneticPr fontId="5"/>
  </si>
  <si>
    <t>06．友達とのコミュニケーション</t>
    <phoneticPr fontId="5"/>
  </si>
  <si>
    <t>06．仲間がいない</t>
    <phoneticPr fontId="5"/>
  </si>
  <si>
    <t>06．大会等の運営役員</t>
    <phoneticPr fontId="5"/>
  </si>
  <si>
    <t>06．としとらん塾</t>
    <phoneticPr fontId="5"/>
  </si>
  <si>
    <t>06．臼井公民館（王子台）</t>
    <phoneticPr fontId="5"/>
  </si>
  <si>
    <t>06．公民館を利用する必要性を感じない</t>
    <phoneticPr fontId="5"/>
  </si>
  <si>
    <t>06．移動図書館</t>
    <phoneticPr fontId="5"/>
  </si>
  <si>
    <t>06．講演会やおはなし会などの行事・イベント等に参加する</t>
    <phoneticPr fontId="5"/>
  </si>
  <si>
    <t>06．図書館には読みたい本がない</t>
    <phoneticPr fontId="5"/>
  </si>
  <si>
    <t>07． 自分の秘密が守られること</t>
    <phoneticPr fontId="5"/>
  </si>
  <si>
    <t>07．子どもたちの確かな学力の定着・向上</t>
    <phoneticPr fontId="5"/>
  </si>
  <si>
    <t>07．まったくしない</t>
    <phoneticPr fontId="5"/>
  </si>
  <si>
    <t>07．自然とのふれあい</t>
    <phoneticPr fontId="5"/>
  </si>
  <si>
    <t>07．体調不良</t>
    <phoneticPr fontId="5"/>
  </si>
  <si>
    <t>07．ボランティア</t>
    <phoneticPr fontId="5"/>
  </si>
  <si>
    <t>07．地域への出前講座</t>
    <phoneticPr fontId="5"/>
  </si>
  <si>
    <t>07．２つ以上の公民館を利用している</t>
    <phoneticPr fontId="5"/>
  </si>
  <si>
    <t>07．利用手続が面倒、またはわからない</t>
    <phoneticPr fontId="5"/>
  </si>
  <si>
    <t>07．北志津児童センター図書室</t>
    <phoneticPr fontId="5"/>
  </si>
  <si>
    <t>08． 人と違う自分らしさが認められること</t>
    <phoneticPr fontId="5"/>
  </si>
  <si>
    <t>08．子どもたちの豊かな心を育む道徳教育や人権教育等の充実</t>
    <phoneticPr fontId="5"/>
  </si>
  <si>
    <t>08．家族との交流</t>
    <phoneticPr fontId="5"/>
  </si>
  <si>
    <t>08．お金がかかる</t>
    <phoneticPr fontId="5"/>
  </si>
  <si>
    <t>08．仕事</t>
    <phoneticPr fontId="5"/>
  </si>
  <si>
    <t>08．介護予防手帳「佐倉市わくわく生活手帳」の発行</t>
    <phoneticPr fontId="5"/>
  </si>
  <si>
    <t>08．民間施設や他の公共施設を利用する</t>
    <phoneticPr fontId="5"/>
  </si>
  <si>
    <t>08．男女平等参画推進センター（図書受付）</t>
    <phoneticPr fontId="5"/>
  </si>
  <si>
    <t>08．他の図書館（県立図書館や他市の図書館など）を利用する</t>
    <phoneticPr fontId="5"/>
  </si>
  <si>
    <t>09． 暴力やことばで傷つけられないこと</t>
    <phoneticPr fontId="5"/>
  </si>
  <si>
    <t>09．いじめ防止対策の推進</t>
    <phoneticPr fontId="5"/>
  </si>
  <si>
    <t>09．技術の向上</t>
    <phoneticPr fontId="5"/>
  </si>
  <si>
    <t>09．面倒である</t>
    <phoneticPr fontId="5"/>
  </si>
  <si>
    <t>09．どれも知らない</t>
    <phoneticPr fontId="5"/>
  </si>
  <si>
    <t>09．公民館は知っているが、サービス内容がわからない</t>
    <phoneticPr fontId="5"/>
  </si>
  <si>
    <t>09．２つ以上の図書館（図書室）を利用している</t>
    <phoneticPr fontId="5"/>
  </si>
  <si>
    <t>09．必要な本や雑誌は購入する</t>
    <phoneticPr fontId="5"/>
  </si>
  <si>
    <t>10． 障害のある子どもが差別されないで暮らせること</t>
    <phoneticPr fontId="5"/>
  </si>
  <si>
    <t>10．教育相談の充実</t>
    <phoneticPr fontId="5"/>
  </si>
  <si>
    <t>10．仕事</t>
    <phoneticPr fontId="5"/>
  </si>
  <si>
    <t>10．施設、サービス、利用時間、使用料などに不満がある</t>
    <phoneticPr fontId="5"/>
  </si>
  <si>
    <t>10．必要な情報は新聞やテレビ、インターネットで入手する</t>
    <phoneticPr fontId="5"/>
  </si>
  <si>
    <t>11． 疲れた心や体を休ませる時間・自分の自由になる時間を持つこと</t>
    <phoneticPr fontId="5"/>
  </si>
  <si>
    <t>11．発達に課題のある子どもたちへの支援の充実</t>
    <phoneticPr fontId="5"/>
  </si>
  <si>
    <t>11．電子書籍を利用しているため、図書館の必要性を感じない</t>
    <phoneticPr fontId="5"/>
  </si>
  <si>
    <t>12．無回答</t>
    <phoneticPr fontId="5"/>
  </si>
  <si>
    <t>12．地域に開かれた学校づくり（学校・家庭・地域の連携）</t>
    <phoneticPr fontId="5"/>
  </si>
  <si>
    <t>12．生活の中で必要性を感じない、利用することに興味がない</t>
    <phoneticPr fontId="5"/>
  </si>
  <si>
    <t>13．通学路等における子どもたちの安全の確保</t>
    <phoneticPr fontId="5"/>
  </si>
  <si>
    <t>13．無回答</t>
    <phoneticPr fontId="5"/>
  </si>
  <si>
    <t>14．学校給食を活かした食育の推進</t>
    <phoneticPr fontId="5"/>
  </si>
  <si>
    <t>15．子どもたちの健やかな体を育む健康教育や体力づくり</t>
    <phoneticPr fontId="5"/>
  </si>
  <si>
    <t>16．伝統・歴史・文化の保存・継承と活用・発展</t>
    <phoneticPr fontId="5"/>
  </si>
  <si>
    <t>17．市民音楽ホールや市立美術館等における芸術文化事業の充実</t>
    <phoneticPr fontId="5"/>
  </si>
  <si>
    <t>18．市民音楽ホール・美術館施設の改修・整備・充実</t>
    <phoneticPr fontId="5"/>
  </si>
  <si>
    <t>01．相談のほか講座や啓発用のリーフレットの配布を行っていることを知っている</t>
    <phoneticPr fontId="5"/>
  </si>
  <si>
    <t>01．利用したことがある</t>
    <phoneticPr fontId="5"/>
  </si>
  <si>
    <t>01．懐中電灯や携帯ラジオなどを準備している</t>
    <phoneticPr fontId="5"/>
  </si>
  <si>
    <t>01．感じる</t>
    <phoneticPr fontId="5"/>
  </si>
  <si>
    <t>01．決めている</t>
    <phoneticPr fontId="5"/>
  </si>
  <si>
    <t>01．鉄道</t>
    <phoneticPr fontId="5"/>
  </si>
  <si>
    <t>01．交通渋滞</t>
    <phoneticPr fontId="5"/>
  </si>
  <si>
    <t>01．既存道路の拡幅</t>
    <phoneticPr fontId="5"/>
  </si>
  <si>
    <t>01．都市計画道路等の幹線道路ネットワークの整備</t>
    <phoneticPr fontId="5"/>
  </si>
  <si>
    <t>01．知っており、よく理解している</t>
    <phoneticPr fontId="5"/>
  </si>
  <si>
    <t>01．夏の暑さ</t>
    <phoneticPr fontId="5"/>
  </si>
  <si>
    <t>01．重要だと思う</t>
    <phoneticPr fontId="5"/>
  </si>
  <si>
    <t>01．気候変動による影響や気候変動への対策に関する情報発信</t>
    <phoneticPr fontId="5"/>
  </si>
  <si>
    <t>01．ごみ集積所に「プラスチック製容器包装」の袋に入れて出している</t>
    <phoneticPr fontId="5"/>
  </si>
  <si>
    <t>01．ラベルとキャップをはずし、軽くすすいでから出している</t>
    <phoneticPr fontId="5"/>
  </si>
  <si>
    <t>01．公園や緑地の数が少ない</t>
    <phoneticPr fontId="5"/>
  </si>
  <si>
    <t>01．除草・剪定が不十分のため</t>
    <phoneticPr fontId="5"/>
  </si>
  <si>
    <t>01．ほぼ毎日</t>
    <phoneticPr fontId="5"/>
  </si>
  <si>
    <t>01．休憩・散歩</t>
    <phoneticPr fontId="5"/>
  </si>
  <si>
    <t>01．近くに公園がない</t>
    <phoneticPr fontId="5"/>
  </si>
  <si>
    <t>01．街路樹に面したところに住んでいる</t>
    <phoneticPr fontId="5"/>
  </si>
  <si>
    <t>01．美しい景観を作っているから</t>
    <phoneticPr fontId="5"/>
  </si>
  <si>
    <t>01．落ち葉の掃除が大変だから</t>
    <phoneticPr fontId="5"/>
  </si>
  <si>
    <t>01．いかなる理由だとしても街路樹の数は維持すべき</t>
    <phoneticPr fontId="5"/>
  </si>
  <si>
    <t>02．消費生活相談ができることは知っている</t>
    <phoneticPr fontId="5"/>
  </si>
  <si>
    <t>02．知っているが、利用したことはない</t>
    <phoneticPr fontId="5"/>
  </si>
  <si>
    <t>02．食料品を備蓄している</t>
    <phoneticPr fontId="5"/>
  </si>
  <si>
    <t>02．どちらかというと感じる</t>
    <phoneticPr fontId="5"/>
  </si>
  <si>
    <t>02．やや思う</t>
    <phoneticPr fontId="5"/>
  </si>
  <si>
    <t>02．特に決めていない</t>
    <phoneticPr fontId="5"/>
  </si>
  <si>
    <t>02．民間路線バス</t>
    <phoneticPr fontId="5"/>
  </si>
  <si>
    <t>02．歩道が危険、歩道が未整備など</t>
    <phoneticPr fontId="5"/>
  </si>
  <si>
    <t>02．渋滞箇所を回避する新たなバイパス道路の整備</t>
    <phoneticPr fontId="5"/>
  </si>
  <si>
    <t>02．渋滞箇所を回避するバイパスの整備</t>
    <phoneticPr fontId="5"/>
  </si>
  <si>
    <t>02．知っており、なんとなく意味が分かる</t>
    <phoneticPr fontId="5"/>
  </si>
  <si>
    <t>02．台風や洪水、土砂災害などの増加</t>
    <phoneticPr fontId="5"/>
  </si>
  <si>
    <t>02．やや重要だと思う</t>
    <phoneticPr fontId="5"/>
  </si>
  <si>
    <t>02．気候変動について学習する機会(ESD)の確保</t>
    <phoneticPr fontId="5"/>
  </si>
  <si>
    <t>02．ごみ集積所に「もやせるごみ」の袋に入れて出している</t>
    <phoneticPr fontId="5"/>
  </si>
  <si>
    <t>02．ラベルとキャップをはずしてから出している</t>
    <phoneticPr fontId="5"/>
  </si>
  <si>
    <t>02．公園や緑地の配置がよくない</t>
    <phoneticPr fontId="5"/>
  </si>
  <si>
    <t>02．施設・遊具の維持管理が不十分のため</t>
    <phoneticPr fontId="5"/>
  </si>
  <si>
    <t>02．週に数回</t>
    <phoneticPr fontId="5"/>
  </si>
  <si>
    <t>02．子どもや孫と遊ぶ</t>
    <phoneticPr fontId="5"/>
  </si>
  <si>
    <t>02．公園に行く時間がない</t>
    <phoneticPr fontId="5"/>
  </si>
  <si>
    <t>02．それ以外の場所に住んでいる</t>
    <phoneticPr fontId="5"/>
  </si>
  <si>
    <t>02．どちらかというと好き</t>
    <phoneticPr fontId="5"/>
  </si>
  <si>
    <t>02．木陰ができて過ごしやすくなるから</t>
    <phoneticPr fontId="5"/>
  </si>
  <si>
    <t>02．落ち葉が歩道・車道にたまって、通行に支障が出るから（例：水たまり、冠水、スリップなど）</t>
    <phoneticPr fontId="5"/>
  </si>
  <si>
    <t>02．現在の街路樹の数で適正な維持管理ができていないのであれば、管理しきれる数まで数を減らしてもよい</t>
    <phoneticPr fontId="5"/>
  </si>
  <si>
    <t>03．名前だけは聞いたことがある</t>
    <phoneticPr fontId="5"/>
  </si>
  <si>
    <t>03．知らなかったが、必要があれば利用したい</t>
    <phoneticPr fontId="5"/>
  </si>
  <si>
    <t>03．家具などの転倒防止対策（固定化）をしている</t>
    <phoneticPr fontId="5"/>
  </si>
  <si>
    <t>03．あまり感じない</t>
    <phoneticPr fontId="5"/>
  </si>
  <si>
    <t>03．わからない</t>
    <phoneticPr fontId="5"/>
  </si>
  <si>
    <t>03．佐倉市コミュニティバス</t>
    <phoneticPr fontId="5"/>
  </si>
  <si>
    <t>03．道路が狭く通行が危険</t>
    <phoneticPr fontId="5"/>
  </si>
  <si>
    <t>03．都市計画道路等交通軸となる幹線道路網の整備促進</t>
    <phoneticPr fontId="5"/>
  </si>
  <si>
    <t>03．既存道路の拡幅や交差点の改良</t>
    <phoneticPr fontId="5"/>
  </si>
  <si>
    <t>03．知っているが、意味はわからない</t>
    <phoneticPr fontId="5"/>
  </si>
  <si>
    <t>03．普通</t>
    <phoneticPr fontId="5"/>
  </si>
  <si>
    <t>03．雨の降り方の激しさ</t>
    <phoneticPr fontId="5"/>
  </si>
  <si>
    <t>03．やや重要でないと思う</t>
    <phoneticPr fontId="5"/>
  </si>
  <si>
    <t>03．暑さや害虫等に強い農作物の品種開発や栽培</t>
    <phoneticPr fontId="5"/>
  </si>
  <si>
    <t>03．スーパー等の店頭回収に出している</t>
    <phoneticPr fontId="5"/>
  </si>
  <si>
    <t>03．ラベルとキャップは、はずさないで出している</t>
    <phoneticPr fontId="5"/>
  </si>
  <si>
    <t>03．その他</t>
    <phoneticPr fontId="5"/>
  </si>
  <si>
    <t>03．利用したい施設・遊具がない</t>
    <phoneticPr fontId="5"/>
  </si>
  <si>
    <t>03．週に１回</t>
    <phoneticPr fontId="5"/>
  </si>
  <si>
    <t>03．ジョギングや軽い運動</t>
    <phoneticPr fontId="5"/>
  </si>
  <si>
    <t>03．魅力のある公園がない</t>
    <phoneticPr fontId="5"/>
  </si>
  <si>
    <t>03．どちらかというと嫌い</t>
    <phoneticPr fontId="5"/>
  </si>
  <si>
    <t>03．環境保全の機能があるから</t>
    <phoneticPr fontId="5"/>
  </si>
  <si>
    <t>03．街路樹が街灯の光を遮り、防犯上不安だから</t>
    <phoneticPr fontId="5"/>
  </si>
  <si>
    <t>03．街路樹はなくてもよい</t>
    <phoneticPr fontId="5"/>
  </si>
  <si>
    <t>04．知らなかったし、利用したいとも思わない</t>
    <phoneticPr fontId="5"/>
  </si>
  <si>
    <t>04．防災メールに登録をしている</t>
    <phoneticPr fontId="5"/>
  </si>
  <si>
    <t>04．感じない</t>
    <phoneticPr fontId="5"/>
  </si>
  <si>
    <t>04．思わない　</t>
    <phoneticPr fontId="5"/>
  </si>
  <si>
    <t>04．タクシー</t>
    <phoneticPr fontId="5"/>
  </si>
  <si>
    <t>04．路面の凹凸やひび割れによる振動</t>
    <phoneticPr fontId="5"/>
  </si>
  <si>
    <t>04．右折車線設置等の交差点改良</t>
    <phoneticPr fontId="5"/>
  </si>
  <si>
    <t>04．歩道の拡幅や新設</t>
    <phoneticPr fontId="5"/>
  </si>
  <si>
    <t>04．やや不満</t>
    <phoneticPr fontId="5"/>
  </si>
  <si>
    <t>04．桜の開花時期など身近な植物の変化</t>
    <phoneticPr fontId="5"/>
  </si>
  <si>
    <t>04．重要でないと思う</t>
    <phoneticPr fontId="5"/>
  </si>
  <si>
    <t>04．印旛沼等の水環境の水質改善のための取組</t>
    <phoneticPr fontId="5"/>
  </si>
  <si>
    <t>04．月に数回</t>
    <phoneticPr fontId="5"/>
  </si>
  <si>
    <t>04．スポーツなどの運動</t>
    <phoneticPr fontId="5"/>
  </si>
  <si>
    <t>04．利用したい施設がない</t>
    <phoneticPr fontId="5"/>
  </si>
  <si>
    <t>04．嫌い</t>
    <phoneticPr fontId="5"/>
  </si>
  <si>
    <t>04．季節を感じられるから</t>
    <phoneticPr fontId="5"/>
  </si>
  <si>
    <t>04．街路樹の影響で家に光が入らないから</t>
    <phoneticPr fontId="5"/>
  </si>
  <si>
    <t>05．家族等との安否確認手段（災害用伝言ダイヤルなど）を決めている</t>
    <phoneticPr fontId="5"/>
  </si>
  <si>
    <t>05．自家用車</t>
    <phoneticPr fontId="5"/>
  </si>
  <si>
    <t>05．どちらとも言えない</t>
    <phoneticPr fontId="5"/>
  </si>
  <si>
    <t>05．白線や横断歩道などの路面標示が消えている</t>
    <phoneticPr fontId="5"/>
  </si>
  <si>
    <t>05．信号機の時間調節</t>
    <phoneticPr fontId="5"/>
  </si>
  <si>
    <t>05．カーブミラーや注意看板等、安全施設の設置</t>
    <phoneticPr fontId="5"/>
  </si>
  <si>
    <t>05．不満</t>
    <phoneticPr fontId="5"/>
  </si>
  <si>
    <t>05．冬の寒さや雪の降り方</t>
    <phoneticPr fontId="5"/>
  </si>
  <si>
    <t>05．市民の豪雨・洪水に対する意識向上を図るための取組</t>
    <phoneticPr fontId="5"/>
  </si>
  <si>
    <t>05．月に１回</t>
    <phoneticPr fontId="5"/>
  </si>
  <si>
    <t>05．地域の交流・イベント活動</t>
    <phoneticPr fontId="5"/>
  </si>
  <si>
    <t>05．子どもが大きくなった</t>
    <phoneticPr fontId="5"/>
  </si>
  <si>
    <t>05．交通安全の機能があるから</t>
    <phoneticPr fontId="5"/>
  </si>
  <si>
    <t>05．街路樹が繁茂し、標識や信号が見えづらくなっているから</t>
    <phoneticPr fontId="5"/>
  </si>
  <si>
    <t>06．非常持ち出し品の準備をしている</t>
    <phoneticPr fontId="5"/>
  </si>
  <si>
    <t>06．自転車</t>
    <phoneticPr fontId="5"/>
  </si>
  <si>
    <t>06．沿道の雑草繁茂や植樹帯の管理不足</t>
    <phoneticPr fontId="5"/>
  </si>
  <si>
    <t>06．適切な道路維持管理（除草、凹凸修繕、白線の復旧など）</t>
    <phoneticPr fontId="5"/>
  </si>
  <si>
    <t>06．興味がない</t>
    <phoneticPr fontId="5"/>
  </si>
  <si>
    <t>06．セミの種類・鳴き声など身近な昆虫・動物の変化</t>
    <phoneticPr fontId="5"/>
  </si>
  <si>
    <t>06．国や県と連携した印旛沼の計画的な予備排水及び排水ポンプ施設の計画的な更新</t>
    <phoneticPr fontId="5"/>
  </si>
  <si>
    <t>06．年に数回</t>
    <phoneticPr fontId="5"/>
  </si>
  <si>
    <t>06．併設施設の利用</t>
    <phoneticPr fontId="5"/>
  </si>
  <si>
    <t>06．公園でやりたいことがない</t>
    <phoneticPr fontId="5"/>
  </si>
  <si>
    <t>06．火災の延焼防止など防災機能があるから</t>
    <phoneticPr fontId="5"/>
  </si>
  <si>
    <t>06．毛虫などの病害虫が発生したり、木の実を食べた鳥が糞をしたりするから</t>
    <phoneticPr fontId="5"/>
  </si>
  <si>
    <t>07．消火器の点検をしている</t>
    <phoneticPr fontId="5"/>
  </si>
  <si>
    <t>07．徒歩</t>
    <phoneticPr fontId="5"/>
  </si>
  <si>
    <t>07．車道での自転車通行が困難</t>
    <phoneticPr fontId="5"/>
  </si>
  <si>
    <t>07．大雨に備えた雨排水施設の整備</t>
    <phoneticPr fontId="5"/>
  </si>
  <si>
    <t>07．熱中症予防行動等の熱中症に関する普及啓発</t>
    <phoneticPr fontId="5"/>
  </si>
  <si>
    <t>07．年に１回以下</t>
    <phoneticPr fontId="5"/>
  </si>
  <si>
    <t>07．トイレ等の施設利用</t>
    <phoneticPr fontId="5"/>
  </si>
  <si>
    <t>07．防犯上の不安</t>
    <phoneticPr fontId="5"/>
  </si>
  <si>
    <t>07．街路樹が繁茂し、車道・歩道の通行に影響が出ているから（例：通行するときに枝が当たる）</t>
    <phoneticPr fontId="5"/>
  </si>
  <si>
    <t>08．家屋の耐震診断、補強をした</t>
    <phoneticPr fontId="5"/>
  </si>
  <si>
    <t>08．外出しない</t>
    <phoneticPr fontId="5"/>
  </si>
  <si>
    <t>08．大雨時の道路冠水</t>
    <phoneticPr fontId="5"/>
  </si>
  <si>
    <t>08．特に感じない</t>
    <phoneticPr fontId="5"/>
  </si>
  <si>
    <t>08．熱中症警戒アラート及び熱中症特別警戒アラート発表時の情報発信</t>
    <phoneticPr fontId="5"/>
  </si>
  <si>
    <t>08．利用しない</t>
    <phoneticPr fontId="5"/>
  </si>
  <si>
    <t>08．自然や景観を楽しむ</t>
    <phoneticPr fontId="5"/>
  </si>
  <si>
    <t>08．駐車場が無い</t>
    <phoneticPr fontId="5"/>
  </si>
  <si>
    <t>08．街路樹の根により、歩道が隆起し歩きづらいから</t>
    <phoneticPr fontId="5"/>
  </si>
  <si>
    <t>09．防災訓練に参加している</t>
    <phoneticPr fontId="5"/>
  </si>
  <si>
    <t>09．繰り返される道路工事</t>
    <phoneticPr fontId="5"/>
  </si>
  <si>
    <t>09．断水となった場合に備え、井戸機能の維持と水質管理体制の充実</t>
    <phoneticPr fontId="5"/>
  </si>
  <si>
    <t>09．清掃等のボランティア活動</t>
    <phoneticPr fontId="5"/>
  </si>
  <si>
    <t>09．バリアフリーでない</t>
    <phoneticPr fontId="5"/>
  </si>
  <si>
    <t>09．街路樹が電線にかかり、停電や通信障害が発生する可能性があるから</t>
    <phoneticPr fontId="5"/>
  </si>
  <si>
    <t>10．ブロック塀の点検をした</t>
    <phoneticPr fontId="5"/>
  </si>
  <si>
    <t>10．その他</t>
    <phoneticPr fontId="5"/>
  </si>
  <si>
    <t>10．公園や緑地等の適切な維持管理と里山環境の保全活動</t>
    <phoneticPr fontId="5"/>
  </si>
  <si>
    <t>10．利用したいが他の人が使っていることが多い</t>
    <phoneticPr fontId="5"/>
  </si>
  <si>
    <t>11．飲料水の備蓄をしている</t>
    <phoneticPr fontId="5"/>
  </si>
  <si>
    <t>11．その他</t>
    <phoneticPr fontId="5"/>
  </si>
  <si>
    <t>12．災害用トイレを用意している</t>
    <phoneticPr fontId="5"/>
  </si>
  <si>
    <t>13．避難場所・避難経路を確認している</t>
    <phoneticPr fontId="5"/>
  </si>
  <si>
    <t>14．特に何もしていない</t>
    <phoneticPr fontId="5"/>
  </si>
  <si>
    <t>15．無回答</t>
    <phoneticPr fontId="5"/>
  </si>
  <si>
    <t>01．不満</t>
    <phoneticPr fontId="1"/>
  </si>
  <si>
    <t>02．やや不満</t>
    <phoneticPr fontId="1"/>
  </si>
  <si>
    <t>03．やや満足</t>
    <phoneticPr fontId="1"/>
  </si>
  <si>
    <t>04．満足</t>
    <phoneticPr fontId="1"/>
  </si>
  <si>
    <t>01．重要でない</t>
    <phoneticPr fontId="1"/>
  </si>
  <si>
    <t>02．やや重要でない</t>
    <phoneticPr fontId="1"/>
  </si>
  <si>
    <t>03．やや重要</t>
    <phoneticPr fontId="1"/>
  </si>
  <si>
    <t>04．重要</t>
    <phoneticPr fontId="1"/>
  </si>
  <si>
    <t>A票</t>
    <phoneticPr fontId="1"/>
  </si>
  <si>
    <t>〇各設問へはこちらから移動できます</t>
    <rPh sb="1" eb="2">
      <t>カク</t>
    </rPh>
    <rPh sb="2" eb="4">
      <t>セツモン</t>
    </rPh>
    <rPh sb="11" eb="13">
      <t>イドウ</t>
    </rPh>
    <phoneticPr fontId="1"/>
  </si>
  <si>
    <t>市民相談</t>
    <rPh sb="0" eb="4">
      <t>シミンソウダン</t>
    </rPh>
    <phoneticPr fontId="1"/>
  </si>
  <si>
    <t>環境保全</t>
    <rPh sb="0" eb="4">
      <t>カンキョウホゼン</t>
    </rPh>
    <phoneticPr fontId="1"/>
  </si>
  <si>
    <t>防災</t>
    <rPh sb="0" eb="2">
      <t>ボウサイ</t>
    </rPh>
    <phoneticPr fontId="1"/>
  </si>
  <si>
    <t>健康づくり</t>
    <phoneticPr fontId="1"/>
  </si>
  <si>
    <t>都市計画・公共交通</t>
    <phoneticPr fontId="1"/>
  </si>
  <si>
    <t>公園・緑地整備</t>
    <rPh sb="0" eb="2">
      <t>コウエン</t>
    </rPh>
    <rPh sb="3" eb="7">
      <t>リョクチセイビ</t>
    </rPh>
    <phoneticPr fontId="1"/>
  </si>
  <si>
    <t>道路環境</t>
    <rPh sb="0" eb="4">
      <t>ドウロカンキョウ</t>
    </rPh>
    <phoneticPr fontId="1"/>
  </si>
  <si>
    <t>B票</t>
    <phoneticPr fontId="1"/>
  </si>
  <si>
    <t>子育て支援</t>
    <rPh sb="0" eb="2">
      <t>コソダ</t>
    </rPh>
    <rPh sb="3" eb="5">
      <t>シエン</t>
    </rPh>
    <phoneticPr fontId="1"/>
  </si>
  <si>
    <t>高齢者福祉</t>
    <phoneticPr fontId="1"/>
  </si>
  <si>
    <t>学校教育</t>
    <phoneticPr fontId="1"/>
  </si>
  <si>
    <t>生涯学習</t>
    <phoneticPr fontId="1"/>
  </si>
  <si>
    <t>スポーツ振興</t>
    <phoneticPr fontId="1"/>
  </si>
  <si>
    <t>青少年健全育成</t>
    <phoneticPr fontId="1"/>
  </si>
  <si>
    <t>障害者福祉</t>
    <rPh sb="0" eb="3">
      <t>ショウガイシャ</t>
    </rPh>
    <rPh sb="3" eb="5">
      <t>フクシ</t>
    </rPh>
    <phoneticPr fontId="1"/>
  </si>
  <si>
    <t>C票</t>
    <phoneticPr fontId="1"/>
  </si>
  <si>
    <t>情報発信・共有、広聴</t>
    <rPh sb="0" eb="4">
      <t>ジョウホウハッシン</t>
    </rPh>
    <rPh sb="5" eb="7">
      <t>キョウユウ</t>
    </rPh>
    <rPh sb="8" eb="10">
      <t>コウチョウ</t>
    </rPh>
    <phoneticPr fontId="1"/>
  </si>
  <si>
    <t>商工業振興</t>
    <rPh sb="0" eb="5">
      <t>ショウコウギョウシンコウ</t>
    </rPh>
    <phoneticPr fontId="1"/>
  </si>
  <si>
    <t>農業振興</t>
    <rPh sb="0" eb="4">
      <t>ノウギョウシンコウ</t>
    </rPh>
    <phoneticPr fontId="1"/>
  </si>
  <si>
    <t>地域福祉</t>
  </si>
  <si>
    <t>平和・国際化</t>
    <rPh sb="0" eb="2">
      <t>ヘイワ</t>
    </rPh>
    <rPh sb="3" eb="6">
      <t>コクサイカ</t>
    </rPh>
    <phoneticPr fontId="1"/>
  </si>
  <si>
    <t>文化・芸術振興</t>
    <rPh sb="0" eb="2">
      <t>ブンカ</t>
    </rPh>
    <rPh sb="3" eb="7">
      <t>ゲイジュツシンコウ</t>
    </rPh>
    <phoneticPr fontId="1"/>
  </si>
  <si>
    <t>観光振興</t>
    <rPh sb="0" eb="4">
      <t>カンコウシンコウ</t>
    </rPh>
    <phoneticPr fontId="1"/>
  </si>
  <si>
    <t>地域コミュニティ</t>
    <rPh sb="0" eb="2">
      <t>チイキ</t>
    </rPh>
    <phoneticPr fontId="1"/>
  </si>
  <si>
    <t>資産管理・運営</t>
    <rPh sb="0" eb="4">
      <t>シサンカンリ</t>
    </rPh>
    <rPh sb="5" eb="7">
      <t>ウンエイ</t>
    </rPh>
    <phoneticPr fontId="1"/>
  </si>
  <si>
    <t>行財政運営</t>
    <rPh sb="0" eb="5">
      <t>ギョウザイセイウンエイ</t>
    </rPh>
    <phoneticPr fontId="1"/>
  </si>
  <si>
    <t>市民相談</t>
    <phoneticPr fontId="1"/>
  </si>
  <si>
    <t>防災</t>
    <phoneticPr fontId="1"/>
  </si>
  <si>
    <t>公園・緑地整備</t>
    <phoneticPr fontId="1"/>
  </si>
  <si>
    <t>環境保全</t>
    <phoneticPr fontId="1"/>
  </si>
  <si>
    <t>道路環境</t>
    <phoneticPr fontId="1"/>
  </si>
  <si>
    <t>子育て支援</t>
    <phoneticPr fontId="1"/>
  </si>
  <si>
    <t>障害者福祉</t>
    <phoneticPr fontId="1"/>
  </si>
  <si>
    <t>情報発信・共有、広聴</t>
    <phoneticPr fontId="1"/>
  </si>
  <si>
    <t>地域コミュニティ</t>
    <phoneticPr fontId="1"/>
  </si>
  <si>
    <t>地域福祉</t>
    <phoneticPr fontId="1"/>
  </si>
  <si>
    <t>農業振興</t>
    <phoneticPr fontId="1"/>
  </si>
  <si>
    <t>商工業振興</t>
    <phoneticPr fontId="1"/>
  </si>
  <si>
    <t>観光振興</t>
    <phoneticPr fontId="1"/>
  </si>
  <si>
    <t>文化・芸術振興</t>
    <phoneticPr fontId="1"/>
  </si>
  <si>
    <t>行財政運営</t>
    <phoneticPr fontId="1"/>
  </si>
  <si>
    <t>資産管理・運営</t>
    <phoneticPr fontId="1"/>
  </si>
  <si>
    <t>平和・国際化</t>
    <phoneticPr fontId="1"/>
  </si>
  <si>
    <t>1-1．地域福祉（地域福祉活動支援、生活困窮者支援など）の「満足度」</t>
    <phoneticPr fontId="1"/>
  </si>
  <si>
    <t>1-2．地域福祉（地域福祉活動支援、生活困窮者支援など）の「重要度」</t>
    <phoneticPr fontId="1"/>
  </si>
  <si>
    <t>総計</t>
    <phoneticPr fontId="1"/>
  </si>
  <si>
    <t>2-1．子育て支援（妊娠・出産・育児支援、待機児童解消、児童虐待防止など）の「満足度」</t>
    <phoneticPr fontId="1"/>
  </si>
  <si>
    <t>2-2．子育て支援（妊娠・出産・育児支援、待機児童解消、児童虐待防止など）の「重要度」</t>
    <phoneticPr fontId="1"/>
  </si>
  <si>
    <t>3-1．高齢者福祉（介護予防、介護保険サービス、認知症施策など）の「満足度」</t>
    <phoneticPr fontId="1"/>
  </si>
  <si>
    <t>各調査の共通設問（年齢、職業、施策の満足度・重要度など）</t>
    <rPh sb="9" eb="11">
      <t>ネンレイ</t>
    </rPh>
    <rPh sb="12" eb="14">
      <t>ショクギョウ</t>
    </rPh>
    <rPh sb="15" eb="17">
      <t>セサク</t>
    </rPh>
    <rPh sb="18" eb="21">
      <t>マンゾクド</t>
    </rPh>
    <rPh sb="22" eb="25">
      <t>ジュウヨウド</t>
    </rPh>
    <phoneticPr fontId="1"/>
  </si>
  <si>
    <t>【施策の満足度・重要度】</t>
    <phoneticPr fontId="1"/>
  </si>
  <si>
    <t>〇各票の設問へはこちらから移動できます</t>
    <rPh sb="1" eb="2">
      <t>カク</t>
    </rPh>
    <rPh sb="2" eb="3">
      <t>ヒョウ</t>
    </rPh>
    <rPh sb="4" eb="6">
      <t>セツモン</t>
    </rPh>
    <rPh sb="13" eb="15">
      <t>イドウ</t>
    </rPh>
    <phoneticPr fontId="1"/>
  </si>
  <si>
    <t>1．地域福祉（地域福祉活動支援、生活困窮者支援など）</t>
  </si>
  <si>
    <t>2．子育て支援（妊娠・出産・育児支援、待機児童解消、児童虐待防止など）</t>
  </si>
  <si>
    <t>3．高齢者福祉（介護予防、介護保険サービス、認知症施策など）</t>
  </si>
  <si>
    <t>4．障害者福祉（障害への理解促進、障害者自立支援など）</t>
  </si>
  <si>
    <t>5．健康づくり（生活習慣病予防、地域医療充実など）</t>
  </si>
  <si>
    <t>6．都市計画・公共交通（公共交通網形成、景観形成、適切な土地利用など）</t>
  </si>
  <si>
    <t>7．住宅・住環境（良好な住環境整備、空き家利活用など）</t>
  </si>
  <si>
    <t>8．道路環境（道路整備、街灯・カーブミラー・区画線等の整備など）</t>
  </si>
  <si>
    <t>9．公園・緑地整備（公園の充実、緑地管理など）</t>
  </si>
  <si>
    <t>10．上下水道（安定的な水供給、雨水被害軽減など）</t>
  </si>
  <si>
    <t>11．消防・防災（消防団支援、防災啓発、河川改修など）</t>
  </si>
  <si>
    <t>12．防犯・交通安全（犯罪抑止、交通安全対策）</t>
  </si>
  <si>
    <t>13．市民相談・結婚支援</t>
  </si>
  <si>
    <t>14．環境保全（ごみの減量・資源化、温暖化対策など）</t>
  </si>
  <si>
    <t>15．商工業振興（企業の競争力向上、企業誘致、創業・承継推進など）</t>
  </si>
  <si>
    <t>16．農業振興（担い手支援、農地保全支援など）</t>
  </si>
  <si>
    <t>17．観光振興（イベント実施、情報発信など）</t>
  </si>
  <si>
    <t>18．文化・芸術振興（文化財保全、芸術文化普及など）</t>
  </si>
  <si>
    <t>19．学校教育（学力向上、指導力向上、佐倉学など）</t>
  </si>
  <si>
    <t>20．教育環境（施設改修、情報機器整備、就学援助など）</t>
  </si>
  <si>
    <t>21．生涯学習（市民カレッジ、公民館・図書館の運営など）</t>
  </si>
  <si>
    <t>22．青少年健全育成（青少年活動団体の支援、青少年の居場所づくりなど）</t>
  </si>
  <si>
    <t>23．スポーツ振興（スポーツイベント開催、施設管理など）</t>
  </si>
  <si>
    <t>24．コミュニティ（自治会活動支援、コミュニティセンター管理など）</t>
  </si>
  <si>
    <t>25．平和・国際化（平和の啓発、平和使節団派遣、行政情報の翻訳など）</t>
  </si>
  <si>
    <t>26．情報発信・共有、広聴（行政情報の発信、シティプロモーション、パブコメなど）</t>
  </si>
  <si>
    <t>27．人権・男女平等参画（人権教育、男女平等参画推進センター運営など）</t>
  </si>
  <si>
    <t>28．行財政運営（持続可能な行財政運営、行政手続き簡素化など）</t>
  </si>
  <si>
    <t>29．資産管理・運営（市財産の管理など）</t>
  </si>
  <si>
    <t>30．企業・高等教育機関等との連携（大学等との連携など）</t>
  </si>
  <si>
    <t>【令和6年度市民意識調査報告書　目次】</t>
    <rPh sb="1" eb="3">
      <t>レイワ</t>
    </rPh>
    <rPh sb="4" eb="6">
      <t>ネンド</t>
    </rPh>
    <rPh sb="6" eb="12">
      <t>シミンイシキチョウサ</t>
    </rPh>
    <rPh sb="12" eb="15">
      <t>ホウコクショ</t>
    </rPh>
    <rPh sb="16" eb="18">
      <t>モクジ</t>
    </rPh>
    <phoneticPr fontId="1"/>
  </si>
  <si>
    <t>茨城県つくば市</t>
    <phoneticPr fontId="5"/>
  </si>
  <si>
    <t>茨城県常総市</t>
    <phoneticPr fontId="5"/>
  </si>
  <si>
    <t>山武市</t>
    <phoneticPr fontId="5"/>
  </si>
  <si>
    <t>秋田県鹿角市</t>
    <phoneticPr fontId="5"/>
  </si>
  <si>
    <t>成東市</t>
    <phoneticPr fontId="5"/>
  </si>
  <si>
    <t>東京都港区</t>
    <phoneticPr fontId="5"/>
  </si>
  <si>
    <t>東京都荒川区</t>
    <phoneticPr fontId="5"/>
  </si>
  <si>
    <t>東京都足立区</t>
    <phoneticPr fontId="5"/>
  </si>
  <si>
    <t>東京都板橋区</t>
    <phoneticPr fontId="5"/>
  </si>
  <si>
    <t>栃木県佐野市</t>
    <phoneticPr fontId="5"/>
  </si>
  <si>
    <t>無回答</t>
    <phoneticPr fontId="5"/>
  </si>
  <si>
    <t>旭市</t>
    <phoneticPr fontId="5"/>
  </si>
  <si>
    <t>栄町</t>
    <phoneticPr fontId="5"/>
  </si>
  <si>
    <t>鎌ケ谷市</t>
    <phoneticPr fontId="5"/>
  </si>
  <si>
    <t>市原市</t>
    <phoneticPr fontId="5"/>
  </si>
  <si>
    <t>芝山町</t>
    <phoneticPr fontId="5"/>
  </si>
  <si>
    <t>匝瑳市</t>
    <phoneticPr fontId="5"/>
  </si>
  <si>
    <t>東金市</t>
    <phoneticPr fontId="5"/>
  </si>
  <si>
    <t>白井市</t>
    <phoneticPr fontId="5"/>
  </si>
  <si>
    <t>木更津市</t>
    <phoneticPr fontId="5"/>
  </si>
  <si>
    <t>野田市</t>
    <phoneticPr fontId="5"/>
  </si>
  <si>
    <t>問34　市が行う道路整備等について、ご意見等がありましたら自由にお書きください【自由記述】</t>
    <rPh sb="0" eb="1">
      <t>トイ</t>
    </rPh>
    <rPh sb="4" eb="5">
      <t>シ</t>
    </rPh>
    <rPh sb="6" eb="7">
      <t>オコナ</t>
    </rPh>
    <rPh sb="8" eb="10">
      <t>ドウロ</t>
    </rPh>
    <rPh sb="10" eb="12">
      <t>セイビ</t>
    </rPh>
    <rPh sb="12" eb="13">
      <t>トウ</t>
    </rPh>
    <rPh sb="19" eb="22">
      <t>イケントウ</t>
    </rPh>
    <rPh sb="29" eb="31">
      <t>ジユウ</t>
    </rPh>
    <rPh sb="33" eb="34">
      <t>カ</t>
    </rPh>
    <rPh sb="40" eb="42">
      <t>ジユウ</t>
    </rPh>
    <rPh sb="42" eb="44">
      <t>キジュツ</t>
    </rPh>
    <phoneticPr fontId="1"/>
  </si>
  <si>
    <t>当方が住む西志津は歩道も広く、街路樹も豊かで景観もとても良い。
こういった点が街の魅力になっている。
道路整備が車の視点でされている傾向をとても感じる。</t>
    <phoneticPr fontId="1"/>
  </si>
  <si>
    <t>八千代バイパス井野西谷津公園前の横断歩道に信号をつけてほしい。どんなに歩行者優先であっても、公園から飛び出してくる子供などを見るととても危なく感じます。地元の人であれば歩道の存在を認知しているので運転の際も確認できますが、他から入ってきた方などはスピードを落とさないまま通過することも多く見かけます。事故があってからでは遅いと思います。</t>
    <phoneticPr fontId="1"/>
  </si>
  <si>
    <t>歩道を身体障害者が乗る小さな車両や自転車が利用を安全にするため、信号箇所等の場所の段差を小さくする工夫をお願いしたい。（目の見えない人に不便にならない工夫も必要。）
公園などの坂道路は人の歩巾を無視する等の歩きにくい道が多いが、人間工学的見地を取り入れてほしい。</t>
    <phoneticPr fontId="1"/>
  </si>
  <si>
    <t>水道などの工事跡がでこぼこになり、運転しにくいところがある。
歩道が整備されていない。車道と歩道の間の段差はベビーカーや車椅子を使っている人にとっては困るので、なだらかな場所を増やしてほしい。</t>
    <phoneticPr fontId="1"/>
  </si>
  <si>
    <t>上志津から志津駅まで自転車を使うのですが、自転車が走行するところは凸凹していて走りづらいです。きれいになったと思っても毎年のように工事をして、今はそれなりの仕上がり(年によっては溝に車輪がはまりそうで本当に怖い時もありました)ですが、どうして工事を繰り返すのか？？？必要な工事なのでしょうか？自輪車、歩行者にもっと優しい町になるといいです。雨の日は歩きます。歩道もなんだかなぁ。</t>
    <phoneticPr fontId="1"/>
  </si>
  <si>
    <t>ジョリーパスタ手前の横断歩道の真ん中ぐらいに10cm弱のくぼみがあり危ないです。</t>
    <phoneticPr fontId="1"/>
  </si>
  <si>
    <t>街路樹の伐採→枝の落葉清掃がたいへん
隣接自治体区域の整備・管理に予算をかけてください。待っていてもよくなりません。</t>
    <phoneticPr fontId="1"/>
  </si>
  <si>
    <t>道路両側の排水溝には蓋をしてほしい。
道路が狭いのですれ違うのに落ちる心配がある。
白線が薄くなってきています。横断歩道、停止線等</t>
    <phoneticPr fontId="1"/>
  </si>
  <si>
    <t>少し、市外に行く道路は照明なく暗く交通事故の障害になっているので、どこでも市内の基準程度でいいので、照明設備を増加してほしい。暗くてとても佐倉市でなく、山奥に来たような状況なので、至急改善してほしい。
これにより交通事故も減ると思う。</t>
    <phoneticPr fontId="1"/>
  </si>
  <si>
    <t>十分だとは言えないが、いいほうだと思う。</t>
    <phoneticPr fontId="1"/>
  </si>
  <si>
    <t>沿道の雑草や植樹の管理をこまめにし、私有地の植樹が沿道の妨げになっているケースが多々あるので勧告を願いたい。</t>
    <phoneticPr fontId="1"/>
  </si>
  <si>
    <t>道路冠水場所の整備</t>
    <phoneticPr fontId="1"/>
  </si>
  <si>
    <t>街路樹の剪定をする期間が長いのではないかと思います。
植木の中から草がボラボラ伸びているのをよく見かけます。間隔を少し短くすればいいのでは。</t>
    <phoneticPr fontId="1"/>
  </si>
  <si>
    <t>自転車は特定の標識がない限り歩道を走ることができないと思うのですが、自転車に乗っていても車が近すぎて怖いし、車に乗っている方もフラフラしているのが怖く感じることが多くあります。
そのため、成田市のように歩道でも車道でもいいので自転車用道路を作っていただきたいです。</t>
    <phoneticPr fontId="1"/>
  </si>
  <si>
    <t>佐倉ベイシアから右折して臼井方面に向かう信号が(マックとベイシアの)信号機で、臼井方面に向かうとき大渋滞で一回の信号で２～３台しか行けない時があるので、時間差か右折専用の信号にしてほしい。</t>
    <phoneticPr fontId="1"/>
  </si>
  <si>
    <t>道路と歩道が狭く、危険を感じる。</t>
    <phoneticPr fontId="1"/>
  </si>
  <si>
    <t>道路整備もよくなりはしていますが、自転車で外へ出ると急に路側帯が細く狭くなり、段差があったり、でこぼこで転びそうになったりする。_x000D_
車いすが通るのは大変だと思う。</t>
    <phoneticPr fontId="1"/>
  </si>
  <si>
    <t>道路行政の基本は利便性ですが、それは安全が担保されてはじめて機能すると考えます。
また、その安全を担保する基盤は定期的、徹底的な状況確認と整備の実施とおもいますが、佐倉市の現状は白線や右折方向などの路面標示や沿道の雑草繁茂等の管理が不足しているように感じます。特に高齢化社会が進行する時代にあっては、夜間を含めて安全運転確認を困難していると思いますので、是非とも改善をお願いすると同時に、整備基準と実施状況報告の公開をお願いします。</t>
    <phoneticPr fontId="1"/>
  </si>
  <si>
    <t>右折車線の増設(レーン)
警告燈(回転等)などの設置</t>
    <phoneticPr fontId="1"/>
  </si>
  <si>
    <t>まだ車に乗れるのであまり不自由とは思わないが、乗れなくなったらバスに乗らないと困ると思うが、今のところ必要としていないので、わからないところがある。</t>
    <phoneticPr fontId="1"/>
  </si>
  <si>
    <t>シニアカー利用者です。シニアカーは歩道通行が義務付けられているが歩道に電柱、交通標識看板、があり通り抜けできない場所があり立ち往生してしまう。又、歩道が極端に傾いていて歩行できない場所もある。佐倉警察署近くのJR陸橋の歩道、立正佼成会近くの歩道。</t>
    <phoneticPr fontId="1"/>
  </si>
  <si>
    <t>赤信号で突っ込んでくる車が数年前より増えてきています。
対向車線の車が信号無視して来た場合、右折車両が曲がるのが遅くなり、結局信号が変わるまで(右折信号)曲がれず横からの車の迷惑になっています。(横からくる車にとっては信号無視)。この悪循環を防ぐ手立てをしていただけたらと思います。
Red camera(赤・黄色信号で交差点に突っ込んできた車をうつすカメラ)の設置を希望します。これはダミーでもかなりの効果があります。</t>
    <phoneticPr fontId="1"/>
  </si>
  <si>
    <t>296等歩道が非常に狭い。道路の拡幅が重要である。</t>
    <phoneticPr fontId="1"/>
  </si>
  <si>
    <t>特に寺崎、ベイシア周辺の交通網が悪いと感じる。_x000D_
信号の点灯時間もところどころ気になる。</t>
    <phoneticPr fontId="1"/>
  </si>
  <si>
    <t>通学路の横断歩道の白線が消えている箇所がある。_x000D_
旧南志津保育園から四街道へ抜ける道(上志津原370-3近辺)が大型トラックなどの交通量が多いが、幅員が狭く、直線道路になっていないので歩くのが怖い。中学校や新築住宅も増えており、危険だと思う。</t>
    <phoneticPr fontId="1"/>
  </si>
  <si>
    <t>１　右折信号を多く
２　自転車の逆走対策(指導、罰金)
３　歩車分離信号の普及</t>
    <phoneticPr fontId="1"/>
  </si>
  <si>
    <t>大型車(ダンプ)等の、走行個所を制限する。</t>
    <phoneticPr fontId="1"/>
  </si>
  <si>
    <t>道路新設と、田舎道の立派な歩道の整備は、費用が掛かる割に優先順位が低いと思う。既存道路の保守や拡幅等による安全確保・渋滞緩和の方が大事だと感じる。</t>
    <phoneticPr fontId="1"/>
  </si>
  <si>
    <t>井野交差点の渋滞、ベイシア佐倉辺りの渋滞(通り過ぎたいだけなのに、お店に行きたい人との混雑で時間の無駄)、イオンユーカリが丘辺りの渋滞。ユーカリが丘を抜けるのに一番時間がかかる。志津駅北側296号線から志津駅北側に入る裏道への信号の位置とタイミング。東邦病院横の道路の渋滞、ふるさと広場周辺のイベント時の渋滞、踏切周辺の渋滞、ペイントのはがれ、駅周辺の雑草伸び放題(印象が悪い)、何とかして欲しいです。</t>
    <phoneticPr fontId="1"/>
  </si>
  <si>
    <t>繰り返される道路工事(上下水道の交換等)はなるべく早く終わるようにしてください。</t>
    <phoneticPr fontId="1"/>
  </si>
  <si>
    <t>コメダ珈琲店(佐倉王子台店)の入口に植木があり、植木のあるために駐車場からの車の発信に気づきにくく、下り坂からの歩行者や自転車との接触事故を誘発するのではないかと不安です。</t>
    <phoneticPr fontId="1"/>
  </si>
  <si>
    <t>雨でも快適な走行が可能な排水性、撥水性舗装(アスファルト)_x000D_
(コスト度外視の意見を失礼します。)</t>
    <phoneticPr fontId="1"/>
  </si>
  <si>
    <t>バスが通る様に舗装がなされていないところをバスが通るので大型車が通るたびに家の揺れが段々激しくなってきている。_x000D_
舗装の悪い路が多い。</t>
    <phoneticPr fontId="1"/>
  </si>
  <si>
    <t>寺崎北交差点付近の渋滞が時間帯によってはひどい。</t>
    <phoneticPr fontId="1"/>
  </si>
  <si>
    <t>高齢者の自転車の運転が非常に危険な感じがするので市で対策を考えてほしい</t>
    <phoneticPr fontId="1"/>
  </si>
  <si>
    <t>佐倉新町の辺りの歩道が狭いのにバス停が置いてあるので自転車やベビーカーが車道に出ないといけないので危ないです。</t>
    <phoneticPr fontId="1"/>
  </si>
  <si>
    <t>八千代バイパスの早期完成</t>
    <phoneticPr fontId="1"/>
  </si>
  <si>
    <t>問３３の３と６は特にお願いしたいです。</t>
    <phoneticPr fontId="1"/>
  </si>
  <si>
    <t>自宅前道路、歴博、風車、くさぶえの丘に通じるため週末及び(平日もだが)イベントの時の重体に不満。
平日も朝、夕、渋滞</t>
    <phoneticPr fontId="1"/>
  </si>
  <si>
    <t>井野交差点において、井野から四街道方面へ向かう信号の長さが短すぎると思う。勝田台方面への右折車も多いのでそれなりの時間が必要だと思います。_x000D_
コミュニティーバスを時々利用しますが、井野の住宅地から市役所まで直接行ける路線があるととてもとてもありがたいです。値上げしても利用する人はいると思います。最寄り駅から京成佐倉へ電車移動→市役所まで徒歩、タクシー、バスを利用していくのが本当に面倒くさいです。</t>
    <phoneticPr fontId="1"/>
  </si>
  <si>
    <t>歩道の確保及び白線の復旧_x000D_
高齢者社会となる時代、道路の安全が不可欠です。_x000D_
どうぞ弱い者へのやさしい街づくりに期待します。_x000D_
よろしくお願いいたします。</t>
    <phoneticPr fontId="1"/>
  </si>
  <si>
    <t>街中ばかり優先されて、完全にえこひいきされている。_x000D_
農村部地域は道路が傷んでも修復されない。_x000D_
上勝田台、勝田川の橋の段差がひどく何年も前から言っているが未だに改善されない。</t>
    <phoneticPr fontId="1"/>
  </si>
  <si>
    <t>白線がほとんど見えない道路が多すぎる。</t>
    <phoneticPr fontId="1"/>
  </si>
  <si>
    <t>横町、並木町２９６号通りは、国道で市の権限が及ばないのでしょうか。只歩道が狭く、車いす、乳母車、傘をさしての通行には困難、危険であり、通りに面する家々のセットバックを進めてほしい。</t>
    <phoneticPr fontId="1"/>
  </si>
  <si>
    <t>背の高い草木が道路まで伸びて車道幅を狭めている所がある。</t>
    <phoneticPr fontId="1"/>
  </si>
  <si>
    <t>歩道が狭かったり、途中で無くなったりしている箇所を、広くて自転車も通れる歩道にして欲しい。散歩を楽しめる安全な道を使って欲しい。</t>
    <phoneticPr fontId="1"/>
  </si>
  <si>
    <t>40年ほど前から佐倉に住んでいるが、道路に関して改善されたと思える点はありません。水はけのよいコンクリートにする、穴だらけの道は強化コンクリートに変える、国道・市道の車線化、道幅拡大、アンダーパス、オーバーパスの増設、いろいろ思い当たることはどんどん改善して変えていってください。_x000D_
渋滞多発する場所の昔から変わっていません。</t>
    <phoneticPr fontId="1"/>
  </si>
  <si>
    <t>ラバーポール・ボラードなど立てすぎなのでは。壊れては直しの繰り返しですし車も通りづらい。</t>
    <phoneticPr fontId="1"/>
  </si>
  <si>
    <t>まずは今すでに話に出ている、都市計画道路をさっさと作ったらどうですか？</t>
    <phoneticPr fontId="1"/>
  </si>
  <si>
    <t>渋滞をなくしてほしい。_x000D_
道路の修繕は良いが家の前の道は交通量が多く家への地震のような振動がトラックなどの大型車が通過するたびに起こるので、修繕の方法を(作業方法を)変えて工事をしてほしい。_x000D_
場所は県道65号線の佐倉クレーン学校付近です。</t>
    <phoneticPr fontId="1"/>
  </si>
  <si>
    <t>自転車で気軽に走れる道路作りを進めてほしい。_x000D_
狭い道が車最優先になっており、ドライバーもそのような意識を持つ方が多いように見える。</t>
    <phoneticPr fontId="1"/>
  </si>
  <si>
    <t>道路の舗装が終わったと思った矢先に、ガス管・水道管の工事が実施された。_x000D_
横のつながりを持って無駄のない工事にできないのでしょうか？</t>
    <phoneticPr fontId="1"/>
  </si>
  <si>
    <t>街路樹の剪定回数を増やす。_x000D_
痛んだ路面の早期補修。_x000D_
地区の市道番号図を各自治会に配布し、迅速な道路状況の確認ができるようにする。</t>
    <phoneticPr fontId="1"/>
  </si>
  <si>
    <t>志津駅北口付近の道路を整備してもらいたい。_x000D_
志津駅北口付近の国道２９６号線渋滞緩和を行ってもらいたい。_x000D_
臼井方面のベルクへ行く右折レーンを作ってもらいたい。</t>
    <phoneticPr fontId="1"/>
  </si>
  <si>
    <t>ベイシアのところの渋滞を何とかしてほしい。</t>
    <phoneticPr fontId="1"/>
  </si>
  <si>
    <t>歩道等の雑草対策で少しは改善されるのではないかと感じる場所がありそうです。</t>
    <phoneticPr fontId="1"/>
  </si>
  <si>
    <t>昭和・平成の頃に比較して車道と歩道の分離や歩道の拡張等、歩行者にやさしく、安全になっていると感じます。</t>
    <phoneticPr fontId="1"/>
  </si>
  <si>
    <t>新町通りの西側のつきあたり周辺の複雑な交差点の所が交通渋滞の原因となっている。右折車線が必要だと思います。_x000D_
4月から10月の草の伸び方すごい。特に交差点周辺の草はバイク、自転車の姿が見えなくなる。_x000D_
草刈りはしてくれているが、それよりも草の成長がはやい。私たちも草刈りをしているが範囲が広い、交通量が多いなので、なかなか草刈りが難しい。必要な場所のみ、草刈りの回数を増やすなど対策が必要である。</t>
    <phoneticPr fontId="1"/>
  </si>
  <si>
    <t>既存道路の拡幅は難しいと思うが、特に井野線あたりは子供、高齢者の往来が多いので、危険が伴っている。40km制限を30kmに減少させる等の改善策を講じてほしい。</t>
    <phoneticPr fontId="1"/>
  </si>
  <si>
    <t>日中の道路工事は渋滞を招くのでやめてほしい。_x000D_
夜間にしてほしい。</t>
    <phoneticPr fontId="1"/>
  </si>
  <si>
    <t>年度末になると税金対策なのか必要かどうかわからない工事があちこちで途端に始まって本当にやらなきゃいけない工事なのかわかりません。_x000D_
渋滞になってしまって困ります!!</t>
    <phoneticPr fontId="1"/>
  </si>
  <si>
    <t>染井野1丁目地2丁目の間の道路を北西へ伸ばして２９６へつなげる計画は中止になったと聞きましたが、その代わり染井野から印西小前を経由して２９６へ出る道を片側一車線の走りやすい道にしてもらうことはできないでしょうか。</t>
    <phoneticPr fontId="1"/>
  </si>
  <si>
    <t>部落内の市道が今や県道以上。大型車が自由に入り、スピードも出て、何度もカーブミラーの補修を行っています。_x000D_
家もだいぶ修理が必要です。</t>
    <phoneticPr fontId="1"/>
  </si>
  <si>
    <t>佐倉バイパスの橋が錆びているし、少し前に整備したがその前後はそのままである。_x000D_
生谷交差点の雨排水整備が一部のところだけなので、もっと広い整備をしてほしい！</t>
    <phoneticPr fontId="1"/>
  </si>
  <si>
    <t>車道の白線があちこちで消えています。危ないです。</t>
    <phoneticPr fontId="1"/>
  </si>
  <si>
    <t>昔ながらの道はよく使うが、幅が狭く高齢者の方が徒歩で歩く自転車等危なく感じることも多い。_x000D_
幅を広くしていってほしい。</t>
    <phoneticPr fontId="1"/>
  </si>
  <si>
    <t>とにかく坂なので、歩くにしても車であっても色々と難しいと思います。_x000D_
自転車でよく転ばれているご年配の方もいらっしゃいますが、ずっと住み続けることに不安を感じる1つの原因は、道がそもそもどうしようもないのではないでしょうか。_x000D_
暑い中、交通誘導や工事をしてくれている方には大変感謝いたします。</t>
    <phoneticPr fontId="1"/>
  </si>
  <si>
    <t>白線が消えているのが多い。</t>
    <phoneticPr fontId="1"/>
  </si>
  <si>
    <t>路肩補修工事等で斜めの場所に水(雨)が抜ける穴を必要。_x000D_
穴がないため、雨水がたまり、車の水しぶきが危険。</t>
    <phoneticPr fontId="1"/>
  </si>
  <si>
    <t>道路、歩道に雑草が繁って道幅を狭くしているところが多いと思います。_x000D_
管理を徹底してほしい。</t>
    <phoneticPr fontId="1"/>
  </si>
  <si>
    <t>草刈りの頻度をあげてほしい</t>
    <phoneticPr fontId="1"/>
  </si>
  <si>
    <t>大いに有難いことと思います。_x000D_
道路には所々に小さいながら陥没しているのが見られます。_x000D_
日々の点検で早めの補修が要と思います。</t>
    <phoneticPr fontId="1"/>
  </si>
  <si>
    <t>道路工事はいつも同じ所を毎年行っている様で、どうして何だろうと思います。_x000D_
大きな道路は工事しているが、1本中に入った道路はボコボコであり、自転車で走っていても凹凸をよけながら走行する道が多く舗装補修工事が必要な所が多い。_x000D_
とにかく、歩道がなくて車が通る所しかなく歩く時は歩道を歩くので危なくてしかたがない。_x000D_
雑草が歩道をほぼ占領していてもはや歩道ではなくさとうきび畑を思わせる。_x000D_
歩道がせまく、子供が利用する時に心配になる。</t>
    <phoneticPr fontId="1"/>
  </si>
  <si>
    <t>必要なところにきちんと予算が使われ、整備が行われているのか、市民に開示してほしい。</t>
    <phoneticPr fontId="1"/>
  </si>
  <si>
    <t>歩道がない狭い道路(交通量も多い)が通学路になっているため、児童たちの毎朝の通学時や下校時はかなり子どもたちも危険と隣り合わせになっている。(西志津地区）せめて、交通規制(その時間帯のみ)や、ポーもしくはガードレールなどを設置するか、歩道の代わりとなるものを設置してほしいです。_x000D_
踏切(井野町2区4号踏切)を渡っての井野方面からの通学路が非常に危険。車もぎりぎりにすれ違う道幅のところに児童、生徒たちが更にすれすれで通学、歩いているのが現状。_x000D_
いつ事故が起きてもおかしくないとおもいます。よって、この場所も交通規制するべきだと思います。</t>
    <phoneticPr fontId="1"/>
  </si>
  <si>
    <t>歩道のない道で(交通量も多いので）学生の自転車通学が大変そう。_x000D_
夏草が車道まで伸びてきている時期はひどい。(四街道から東邦病院間)_x000D_
既存の道路の拡幅、歩道の整備、民家のないところから先に道路拡幅歩道整備を徐々にしていって、長期的にでも実現させてほしい。</t>
    <phoneticPr fontId="1"/>
  </si>
  <si>
    <t>主な取組について、取組を「見える化」してください。map上にマークすれば解りやすい。</t>
    <phoneticPr fontId="1"/>
  </si>
  <si>
    <t>木や草を除草してください。_x000D_
高い所も！！</t>
    <phoneticPr fontId="1"/>
  </si>
  <si>
    <t>市内の何か所かに開発がSTOPしたままの道路予定地のような風景が記憶にございます。_x000D_
それがそのままなのかは確認しておりませんが、工事が完了したという情報発表も目にしていないので、今度足を運んでみます。</t>
    <phoneticPr fontId="1"/>
  </si>
  <si>
    <t>夜遅くに道路整備、日中よりもとてもありがたいです。
大通りの整備も大切だと思いますが、小さな子どもが通る道、(子供だけで大通りは使わないと思うので...)自転車を使う子たちの安全のためにいろいろなところへ目を向けていただけると嬉しいです。
→伝わりづらくてすみません...。</t>
    <phoneticPr fontId="1"/>
  </si>
  <si>
    <t>T字路の見通しの悪さがかなりある。</t>
    <phoneticPr fontId="1"/>
  </si>
  <si>
    <t>和田地区は簡易舗装の修理で凹凸が多く、車では問題なくてもバイクや自転車では危なくて走りづらい。</t>
    <phoneticPr fontId="1"/>
  </si>
  <si>
    <t>徒歩による行動が多いので以下のことを強く感じています。_x000D_
1 宮小路バス停～市役所に向かう道路・歩道幅が狭く人家の塀と車道に挟まれ、十分な歩道幅が確保されていない為、安全な通行(徒歩)ができない。_x000D_
2 JR佐倉南口から城方面へのバス運行道路について_x000D_
若宮公園～大崎台2丁目～井戸作公園～角栄団地～城郵便局の間、歩道幅が狭く、雑草繁茂により、又車の往来時には一時歩行を停止しながら身を縮めて通行していて危険である。</t>
    <phoneticPr fontId="1"/>
  </si>
  <si>
    <t>あちこちで工事をしているが、すぐ道路がぼこぼこになって走りにくい。</t>
    <phoneticPr fontId="1"/>
  </si>
  <si>
    <t>何不自由ない道路ばかり工事している。</t>
    <phoneticPr fontId="1"/>
  </si>
  <si>
    <t>カーブミラーのあったところがなくなった。申請してもまだつけられていないので危ない。_x000D_
大雨の時側溝が溢れるので改修依頼したのだがまだ直っていない。</t>
    <phoneticPr fontId="1"/>
  </si>
  <si>
    <t>土砂災害が起こらなければいいと思う。_x000D_
天気が大雨や雪が降った後交通手段(バス)が不便になってしまうのが困ります。</t>
    <phoneticPr fontId="1"/>
  </si>
  <si>
    <t>住宅を建設したときに、道路を作ったのかよく考えてなく道路を作ったのかわかりませんが、変なところに曲がる道が多く、その為に曲がる車が多く、渋滞を引き起こしている。_x000D_
私の家の前の道路が陥没していて市に連絡をして補修工事をしてもらったが、ただ陥没している箇所にコンクリートを塗っただけで余計コンクリートが盛り上がってしまい、国道(296)ではあるが、トラックが通ると地震と思うほど揺れる。_x000D_
工事がちゃんと行われていないと思う。白線も消えているところが多く本当に怖い。</t>
    <phoneticPr fontId="1"/>
  </si>
  <si>
    <t>水道管耐震工事後の道路補修が場所により、完成度に差がありすぎる。</t>
    <phoneticPr fontId="1"/>
  </si>
  <si>
    <t>白線が消えている(多分十年くらい放置のままか？)場所はとにかく多い。予算が少ないのは解りますが！とにかくひどい</t>
    <phoneticPr fontId="1"/>
  </si>
  <si>
    <t>市内全域道路の劣化部分の全把握は困難と思われるが、予算との兼ね合いもあるとは思われるが、担当課の尽力を願いたい。市街地で速度を抑えるようゾーン３０を増やしてほしい。_x000D_
道路上段差を作り強制的にスピードを抑える工夫も欲しい。</t>
    <phoneticPr fontId="1"/>
  </si>
  <si>
    <t>学生や通勤者が自転車利用、母、父が幼児と一緒に乗っている_x000D_
安全な自転車道がない。</t>
    <phoneticPr fontId="1"/>
  </si>
  <si>
    <t>勝田台駅南口(ミスタードーナツ側)の踏切について何度も危ない場面を見ました。通行が危険だと思います。_x000D_
自転車も多いので。一方通行にするなどできないのでしょうか？_x000D_
踏切脇の通路(勝田台から見て渡ってからの線路沿い)地面が左右ガタガタしています。お年寄りも歩くのでまっすぐにしてほしいです。一度歩いてみてください。_x000D_
よろしくお願いします。</t>
    <phoneticPr fontId="1"/>
  </si>
  <si>
    <t>国道296号線沿いに住んでいるが、近くの交差点で事故が多い。_x000D_
スピードの出しすぎや右左折時の注意不足によるものだと思うが、子供の横断も多いところなので、信号(押しボタン式)などでの対策を早急に願う。_x000D_
自治体からも要望を出し続けています。_x000D_
よろしくお願いします。</t>
    <phoneticPr fontId="1"/>
  </si>
  <si>
    <t>八幡台に住む住人の為、お願いしたいですが、通り抜け道の為速度制限を守らず、狭い道を対向車のことを気にせず荒い運転をするドライバーが後を絶たないです。いつもひやひやしながら運転しています。そこで、印西へ抜けるための側道を296から伸ばしてほしいです。土地の所有者との相談は必要だと思いますが、持て余した土地があるように思います。手繰川の浴線上に道路が走れば最高です。_x000D_
中学校もあり、通学路としては時間滞により危険なため、何かしらの対策が必要だと思います。_x000D_
ご老人も多く皆健康増進の為ウォーキングもしているのでより強く願います。_x000D_
バスの時間の増使も併せてお願いしたいです。8時で終わるバスは通勤者には無意味です。_x000D_
マイカーを手放した世代も多く暮らしています。年々子供のいる世帯も交通の不便さで離れてしまっているので、せめて８時９時台に１本、最終便を９時５０分頃など。</t>
    <phoneticPr fontId="1"/>
  </si>
  <si>
    <t>臼井地区、スーパータイヨー付近の歩道の幅、自転車用通路確保。</t>
    <phoneticPr fontId="1"/>
  </si>
  <si>
    <t>除草されていない為、車が大回りして危険。_x000D_
道路整備されていないカ所で雨が降ると水たまりが出来、車が脇を通るとき歩行者や自転車にかかる。</t>
    <phoneticPr fontId="1"/>
  </si>
  <si>
    <t>街灯が少なく、夜暗い。_x000D_
雑草が伸び過ぎていて、通行に支障もあり、景観もすごく悪い。_x000D_
点字ブロックがめくれて危険な箇所がある。_x000D_
とにかく街灯を増やして欲しい。</t>
    <phoneticPr fontId="1"/>
  </si>
  <si>
    <t>U字溝にある石がうるさい</t>
    <rPh sb="2" eb="3">
      <t>ミゾ</t>
    </rPh>
    <phoneticPr fontId="1"/>
  </si>
  <si>
    <t>坂が多いため自転車がきつい。_x000D_
カーシェアが近くにあったらいいと思う。_x000D_
渋滞(296,東邦前,ベイシア近く)_x000D_
大雨が降ると溢れるところがある。_x000D_
千代田へ行く道は狭く自転車が怖い。</t>
    <phoneticPr fontId="1"/>
  </si>
  <si>
    <t>路面標示が消えているのは危険だと思う。_x000D_
予算を削っているのではないか？</t>
    <phoneticPr fontId="1"/>
  </si>
  <si>
    <t>京成線踏切による渋滞をなくしてほしい。</t>
    <phoneticPr fontId="1"/>
  </si>
  <si>
    <t>志津地区の296号線(成田街道)の右折車線の充実・京成線横断道路の地下化等。</t>
    <phoneticPr fontId="1"/>
  </si>
  <si>
    <t>市街地ばかり、整備、補修が優先されているように思う。
自分は、佐倉市のほんと端のほうに住んでいるが、道路の整備、補修が行き届いていないと思う。
例えば、通勤途中凹凸を避けようとして、対向車と接触しそうになったり凹凸にタイヤがはまりバーストしたりと、田舎は見て見ぬふりですか？それではダメだと思います。</t>
    <phoneticPr fontId="1"/>
  </si>
  <si>
    <t>渋滞は時間帯よりあるが、朝夕のみなので、道路維持管理穴埋め等、交通に支障がないよう努めていただければ良い。_x000D_
幹線道路が計画的な維持補修をお願いしたい。</t>
    <phoneticPr fontId="1"/>
  </si>
  <si>
    <t>大雨の時、白銀公園の前や白銀小学校の角の交差点で度々冠水が起きるようになりました。側溝の掃除が出来れば、冠水が減らせると思うのですが...</t>
    <phoneticPr fontId="1"/>
  </si>
  <si>
    <t>ベイシア佐倉店周辺の交通渋滞を早急に対応していただきたい。令和3年の広報でニトリやビックハウスの出店で、寺崎北交差点を中心にして大渋滞が予想されていたはず。しかしこの二年間対応されたように感じない。日に日に悪化しているように感じる。
まだ寺崎周辺地は空き地や農業を廃業したような土地が多くみられるが、企業から大型店舗の新規出店に関する申請があった際に、企業側への行政としての指導をしっかりして欲しい。</t>
    <phoneticPr fontId="1"/>
  </si>
  <si>
    <t>臼井小学校近くの道で、臼井郵便局から舟戸の交差点に向かって歩いていたとき、側溝の蓋ブロックのわずかな段差につまずいて転倒したことがある。幸い車道に倒れ込まなかったので、転倒したときの地面に打ち付けた傷だけですんだが、狭い道では、車道に気を取られて、足元が注意不足になりがちだ。新しい歩道は無理でも側溝を歩きやすいように、段差をなくしてほしい。</t>
    <phoneticPr fontId="1"/>
  </si>
  <si>
    <t>計画的な道路の舗装の打ちなおし等が必要_x000D_
ひび割れ、わだち掘れ等が多すぎる。</t>
    <phoneticPr fontId="1"/>
  </si>
  <si>
    <t>横断歩道の白線修復と段差のない歩道へのライン整備で歩道の明確化を行ってほしい。</t>
    <phoneticPr fontId="1"/>
  </si>
  <si>
    <t>染井野周辺の石畳の歩道が経年劣化により通常歩行が難しいほどガタガタになっていて危ない状況です。カワチ薬品の周辺から臼井駅へつながる「くすのき通り」が特にひどく、子供が自転車で転倒したり、散歩中の老人がつまずいたりするところを何度も目撃しています。できれば見た目の良いまま、修復してほしいと思っております。</t>
    <phoneticPr fontId="1"/>
  </si>
  <si>
    <t>変則の交差点等の改良と信号機の取り組みを考えてもらいたい。</t>
    <phoneticPr fontId="1"/>
  </si>
  <si>
    <t>JR佐倉駅周辺の大雨時の排水の悪さ。水はねに対して歩行者に気づかいのないドライバーが目立つ。</t>
    <phoneticPr fontId="1"/>
  </si>
  <si>
    <t>弥勒町の石渡家住宅の前に信号機の設置を求めているのだが全然行われない。_x000D_
危険すぎる。_x000D_
事故が起きてからでは遅い。_x000D_
寺崎の渋滞もどうにかして欲しい。_x000D_
子供を病院に連れて行く時、時間がかかりすぎる。_x000D_
救急車が詰まってしまう。_x000D_
どうにかしてほしい</t>
    <phoneticPr fontId="1"/>
  </si>
  <si>
    <t>頻繁に工事している所と、道路状態がものすごく悪いのに何年経っても工事している所を見たことがない場所がある</t>
    <phoneticPr fontId="1"/>
  </si>
  <si>
    <t>佐倉街道の歩道が整備されていないにも関わらず、自転車がたくさん走っており、いずれ大事故が起こると思う。歩道整備、バイパス整備を急いで欲しい。</t>
    <phoneticPr fontId="1"/>
  </si>
  <si>
    <t>夜間、信号機のない横断歩道をわたる人をセンサーが検知して横断歩道をライトアップ（お年寄りは黒い服を着ている事が多く、夜間は気付きにくい）_x000D_
交差点から狭い道路にど真ん中から切り込んでくる車の運転者に安全運転の意識改革を促すため、_x000D_
狭い道路側にセンターラインを設けて、交差点から矢印も記載して左車線から道路左側に進むよう導く_x000D_
歩くのが遅いお年寄りをAIが検知して青信号の時間延ばす_x000D_
幹線道路や通勤時間帯に渋滞する道路で、渋滞の原因となる常習駐車車両を摘発する為の監視カメラの設置と警察による取り締まり_x000D_
水没しやすい道路は、高い土地の道路から該当箇所まで透水性高い舗装材で道路をつくる_x000D_
これらのシステムを開発して、佐倉市が他の市町村に販売して収入に充てる</t>
    <phoneticPr fontId="1"/>
  </si>
  <si>
    <t>大雨で四街道から物井駅を超える事ができず帰宅するのに何時間もかかったので道路の整備をしてほしい</t>
    <phoneticPr fontId="1"/>
  </si>
  <si>
    <t>道路整備をする際に　時間帯を配慮して欲しいです。</t>
    <phoneticPr fontId="1"/>
  </si>
  <si>
    <t>家の前が抜け道で大型トラックを含め車の通りが激しい。制限速度を守った車はおらず、とても危険。何か対策をして欲しい</t>
    <phoneticPr fontId="1"/>
  </si>
  <si>
    <t>商業施設が増えて便利になった反面で近隣住民は生活道路の渋滞に悩まされている現状があると思います。_x000D_
迂回路や車線の増設等も検討はしていただければ有難いですが、現時点で既に住宅街が抜け道になっており、道幅により右折車がいると渋滞になり自宅からの行き来にかなり支障をきたしています。_x000D_
場所にもよりますが、平日の通勤時間帯、夕方、土日などの信号機の時間の長さや右折車の為の時間差信号などを調整していただき、少しでも改善が見られるだけで住民の気持ち的にはだいぶ違うと思います。_x000D_
ご検討いただきたいです。_x000D_
中学校の自転車通学路の道路の舗装状況の改善や安全な幅の確保をお願いしたいです。危ない場面を目にすることが多いので。</t>
    <phoneticPr fontId="1"/>
  </si>
  <si>
    <t>・公園の雑草や街路樹の整備_x000D_
・歩道の街路樹の根による隆起の修繕_x000D_
以上2点を行き届かせて欲しいです。</t>
    <phoneticPr fontId="1"/>
  </si>
  <si>
    <t>印西方面からの道路整備_x000D_
歴博前の踏切付近の道路整備_x000D_
サイクリングの方の専用線整備</t>
    <phoneticPr fontId="1"/>
  </si>
  <si>
    <t>296号の渋滞が酷く、それを回避する為に別の道に行こうにも道幅が狭く車の往来が出来ない箇所が多くある。それが原因で渋滞している事もある。</t>
    <phoneticPr fontId="1"/>
  </si>
  <si>
    <t>渋滞の解消</t>
    <phoneticPr fontId="1"/>
  </si>
  <si>
    <t>森林伐採などを行い、バイパスを作るような工事は今後も反対です。_x000D_
また染井野5丁目のアイズ法律事務所前(染井野5-12-2)からみずき公園にかけての道路の木の葉が高く伸びすぎて車道の交差点の信号にかかって見えませんので早急に剪定をお願いできないでしょうか。_x000D_
また染井野5丁目のアイズ法律事務所前から染井野5-58-3にかけての歩道ですが何年も木の剪定をしていない為に歩行者の妨げになり、顔に垂れ下がるくらいに伸びている樹木があります。_x000D_
その上、台風での倒木や秋の枯れ葉掃除も大変です。剪定をお願いできないでしょうか。</t>
    <phoneticPr fontId="1"/>
  </si>
  <si>
    <t>新しい道路の開通の早期実現を希望します。_x000D_
八千代市方面に行くにあたり、狭い道を使用しなければならず、これまで2度ほど対向車とサイドミラーに接触したこともありますし、実際に他の方が事故して路肩に停めて話し合っているような場面にも遭遇したこともあります。_x000D_
とにかく危険であるし、不便です。_x000D_
296号線の渋滞もいつもひどいと思います。_x000D_
永遠の課題のようになっていますが、本当に解決するために迅速に対応していただきたいです。_x000D_
王子台の「東京靴流通センター」辺りの道路が極端に広いのに1台分という道路の使い方に疑問を感じる箇所もあります。_x000D_
交差点の臼井台から王子台入口間の道路の白線が皆無ですし凹凸があり危険です。_x000D_
いつになったら道路工事が入り綺麗に整備されるのだろうとここ数年思っていますが、なされた感じがありません。_x000D_
3・4・5井野・酒々井線から296号線に入る交差点（モスバーガーの辺り）の道路の構造もあまり綺麗とは思えず、あの周辺も週末など渋滞してしまいます。_x000D_
今後改めて整備する計画などあるのでしょうか。_x000D_
そのような道路計画を知りたくてネットで検索したりしますが、情報がわかりづらく、最新のものでなかったりします。_x000D_
もっとわかりやすく広報していただけたらと思います。</t>
    <phoneticPr fontId="1"/>
  </si>
  <si>
    <t>都市計画道路予定地が更地になって売り出されていて、見通しが悪い道に面しているので、市で取得してほしかったが対応されないようで残念。</t>
    <phoneticPr fontId="1"/>
  </si>
  <si>
    <t>信号がない横断歩道が多く危険である</t>
    <phoneticPr fontId="1"/>
  </si>
  <si>
    <t>寺崎北周辺はスーパー等なんでもあるが故に交通渋滞が頻繁に起きている。また大雨時の冠水も改善してもらいたい。_x000D_
印旛沼周辺道路は動物の死骸も多く見かける。</t>
    <phoneticPr fontId="1"/>
  </si>
  <si>
    <t>県外から転入してきましたが、これほど白線が消えている道路は初めて見ました。千葉県全体の傾向にも感じますが、佐倉市は整備状況が悪い方だと感じています。自宅近辺の二車線道路はすっかり白線が消えて夜間に二車線の真ん中を走行する車もいます。普段通行しないドライバーだと夜間や雨天の際は判断しにくいので危険だと感じることが多いです。お年寄りにも見にくそうです。特に子どもの通学時に不安が大きいと感じます。</t>
    <phoneticPr fontId="1"/>
  </si>
  <si>
    <t>八千代市の話になると思いますが、八千代バイパスの早期実現、開通が望まれます。_x000D_
何れにしても、それ以外の地点での296号線のバイパス化は早い方が良いですね。</t>
    <phoneticPr fontId="1"/>
  </si>
  <si>
    <t>寺崎北等車の行き交いが多いところの整備ばかりで、寺崎（山の上）の整備はほぼしていない。同じ税金を支払っているのに不公平。</t>
    <phoneticPr fontId="1"/>
  </si>
  <si>
    <t>水道道路沿い、マルエツ新志津店～ブライトアベニュー志津第２にかけての街路樹の剪定などここ数年されていないためカラスの巣があり、(何個も)3月～７月くらいまで毎日鳴き声が耳について仕方ありません。_x000D_
また、台風の時期になると、この大きな木が倒れたら道路をふさいでしまい不便になるかと思います。街路樹の剪定をよろしくお願いいたします。</t>
    <phoneticPr fontId="1"/>
  </si>
  <si>
    <t>街路樹、公園の維持管理お疲れ様です。_x000D_
当方、西志津の街路樹の豊かさ、豊富な公園に魅力を感じ引っ越してまいりました。しかし、街路樹や公園の樹木が剪定の名のもとどんどん伐採されていることに大きな危機感を持っています。_x000D_
突然切られている状態を目にするが、切る前にどうして切ってしまうのかを市民に明確に知らせてほしい。_x000D_
以前、切られた木の理由を問い合わせたところ、”木のある近所の民家からの苦情”という回答がありました。自然を愛せない一部の市民の”ワガママ”のように聞こえました。_x000D_
街路樹や公園は市民全員の財産でもあります。病気の樹木を切るのは仕方がないとも思います。そうでない樹木を切る場合はパブリックコメントを募ってください。簡単に樹木を切っているように思えて仕方ありません。</t>
    <phoneticPr fontId="1"/>
  </si>
  <si>
    <t>植えている本数を少なくしたりメンテナンスがしやすい種類や品種を選んだりして管理しやすくした方が良いと思う。</t>
    <phoneticPr fontId="1"/>
  </si>
  <si>
    <t>街路樹をなるべく保存してほしい。</t>
    <phoneticPr fontId="1"/>
  </si>
  <si>
    <t>街路樹の名前がわかるようにしてほしい。親しみが深まる。教育に良い。(小さな公園の樹木にも名称札をつけるとよい。)</t>
    <phoneticPr fontId="1"/>
  </si>
  <si>
    <t>剪定が行き渡らない所の枝や葉が困る。_x000D_
きれいな道路と緑の街路樹は「まち」の印象を左右します。_x000D_
歴史と文化の「まち」にふさわしい場所になってほしいと思います。_x000D_
落ち葉の掃除が大変（皆高齢化）なので、常緑樹がいいかな？と思います。</t>
    <phoneticPr fontId="1"/>
  </si>
  <si>
    <t>近所に街路樹はありませんが林があるので時々散歩したりしています。自転車で10分足らずのところに里山もあるところも気に入っています。</t>
    <phoneticPr fontId="1"/>
  </si>
  <si>
    <t>市内だけでなく、市から(町から)離れている除草も下草だけを刈るのではなく、車の高さくらいまで刈ってほしい。
道路わきの木や枝について、持ち主に当たり切ってほしい。又、市の特権として持ち主に断ることなく危ないところは切ってほしい。</t>
    <phoneticPr fontId="1"/>
  </si>
  <si>
    <t>大きな高い街路樹は今後は不要だと思う。落葉の時期の清掃は住民が努めているのが現状です。</t>
    <phoneticPr fontId="1"/>
  </si>
  <si>
    <t>成長が遅い木などを植える考慮が必要で、既存の木を伐採するのは考えものだが、大きくなりすぎで支障が出ているのであれば仕方がない。(多少の間引き)メイン通りの雑草の除草、市川市などのように花壇(中央分離帯)などあるといいと思うが。_x000D_
さくら通りに桜がない。</t>
    <phoneticPr fontId="1"/>
  </si>
  <si>
    <t>公園の草刈りをしているニセ者(市役所の職員を名乗る人)がいる。緑地化から依頼されていると言っていたが公園利用者に暴言を吐くわ、脅すわでひどい。忍公園です。</t>
    <phoneticPr fontId="1"/>
  </si>
  <si>
    <t>長期間に枝が伸びているが、剪定しないで、歩道まで伸びてきて障害がおこる恐れがあるので、木の幹も伸び切ったものは切断してほしい。</t>
    <phoneticPr fontId="1"/>
  </si>
  <si>
    <t>特に気にしたことはなかったが、言われてみれば自然との共存の意味でも重要だと思う。_x000D_
温暖化対策にも大きな意味があると思う。</t>
    <phoneticPr fontId="1"/>
  </si>
  <si>
    <t>早め早めの手入れをしてほしい。</t>
    <phoneticPr fontId="1"/>
  </si>
  <si>
    <t>街路樹の根が大きくなり道路(歩道)が凹凸につまずき危ない。</t>
    <phoneticPr fontId="1"/>
  </si>
  <si>
    <t>問３４で書いた通りです。_x000D_
ところで公園の樹木の剪定に関してなのですが、どうして公園内、外側、斜面と業者が違うのでしょうか。公園の樹木を切りに来た業者さんに公園のフェンスの網から枝が出ていたので切ってほしいとお願いしたら担当ではないということで切ってもらえなかったのです。_x000D_
市での指導はどうなっているのでしょうか。</t>
    <phoneticPr fontId="1"/>
  </si>
  <si>
    <t>もっと頻発に管理してほしい。_x000D_
人が通っていてもお構いなく作業されてくさいことがある。</t>
    <phoneticPr fontId="1"/>
  </si>
  <si>
    <t>街路樹のつつじなどは、すすきや雑草があり、それを見ると悲しい。予算もないなか町づくりは大変だなぁ！と思います。</t>
    <phoneticPr fontId="1"/>
  </si>
  <si>
    <t>落葉樹以外を植える。</t>
    <phoneticPr fontId="1"/>
  </si>
  <si>
    <t>街路樹自体はあった方が景観上も良いが、街路樹の下部の植物は手入れに手間がかかり、それを怠ると逆に景観が損なわれるため、不要と考えます。</t>
    <phoneticPr fontId="1"/>
  </si>
  <si>
    <t>害虫駆除などをこまめにやってほしい。_x000D_
落葉樹については、配慮が必要。_x000D_
安全を確保できない箇所がある。(ミラーが見づらい、街燈にかかっている)</t>
    <phoneticPr fontId="1"/>
  </si>
  <si>
    <t>清掃等で自治会のボランティアを集ったらどうでしょうか。</t>
    <phoneticPr fontId="1"/>
  </si>
  <si>
    <t>毛虫等病害虫の発生を防ぐため積極的に除草をしてほしい。</t>
    <phoneticPr fontId="1"/>
  </si>
  <si>
    <t>街路樹は夏の日差しから守られ散歩にも助かっています。_x000D_
ただ、樹木の特性などを考慮して計画的に植樹してほしいです。</t>
    <phoneticPr fontId="1"/>
  </si>
  <si>
    <t>ユーカリが丘緑道の街路樹が大きくなりすぎていて歩道がでこぼこしている。</t>
    <phoneticPr fontId="1"/>
  </si>
  <si>
    <t>街路樹が少ない。</t>
    <phoneticPr fontId="1"/>
  </si>
  <si>
    <t>市内全体で見ると、街路樹の数は多いと感じており、街によって咲かせる花が違うなど、_x000D_
季節を感じられるので見ていて楽しくなるが、伐採も増えたように感じている。_x000D_
_x000D_
ユーカリが丘近辺に住んでいるが、駅から一本に続いているメイン通りは、_x000D_
木々があまりにも短くなってしまった。_x000D_
幼い頃は緑豊かで、日陰にもなるので有難い存在でもあったが、今はそうではなくなった。_x000D_
昔に比べ、夏は暑さが酷くなっているのに、日陰となる場所が少なくなっているのはどうなのか。_x000D_
この暑さでも、小学生や中学生は徒歩で通学しているのに、と思う。_x000D_
_x000D_
また、景観としても、とてもでないが美しいとは言えない。_x000D_
電線の関係など、細かな規則があるのかもしれないが、何十年もかけて育ってきた自然が_x000D_
あまりにも無残な姿になってしまうのは、その道を通るたびに心が痛くなる。_x000D_
_x000D_
隣の臼井、王子台周辺は街路樹が綺麗に咲いており、景観としても美しく、羨ましい。_x000D_
避けられない理由もあるのだろうが、切らざるを得ないのなら、_x000D_
もう少し見た目を考慮して切って欲しい。_x000D_
一番の願いは、伐採しないことである。_x000D_
管理が大変で伐採を増やしていくのなら、「自然豊かな街」とは謳わない欲しい。</t>
    <phoneticPr fontId="1"/>
  </si>
  <si>
    <t>樹木の種類によっては、見通しが悪くなって（ミラーが隠れる等）交通の妨げになったり、付近の自治会で管理が大変になったりする場合がある。</t>
    <phoneticPr fontId="1"/>
  </si>
  <si>
    <t>定期的に剪定されていて良いと思いますが、低い植物の場合、歩行者や車などが見えにくくて危なく感じることもあります。
雑草が伸び放題でほったらかされていて景観を損ねている所もあり残念。</t>
    <phoneticPr fontId="1"/>
  </si>
  <si>
    <t>簡単に切らないでください。植えるときに将来を見据えて植えてください。_x000D_
木も生き物ですからかわいそうです。</t>
    <phoneticPr fontId="1"/>
  </si>
  <si>
    <t>四季色々な姿を感じさせ目で楽しませてくれる街路樹を大切に保全できればと思う。1つでも多くの木々が残され緑の多い町になれば、少しでも温暖化の一助になれば良いと思う。</t>
    <phoneticPr fontId="1"/>
  </si>
  <si>
    <t>街路樹の根が伸びて道がガタガタになっているのを見ると道路脇の街路樹は本当に必要なのか考えてしまう。あえて高木な街路樹を植える必要はないのでは？</t>
    <phoneticPr fontId="1"/>
  </si>
  <si>
    <t>七井戸公園から臼井南中学校にかけての歩道が木の根っこが隆起しているところがあり　転びそうになる事が度々あるので何か対策出来ることがあればやっていただきたいと思います。</t>
    <phoneticPr fontId="1"/>
  </si>
  <si>
    <t>街路樹が電柱にからまっていて携帯会社の工事が出来なくて困っています
市に電話もしたのですが変化なしです</t>
    <phoneticPr fontId="1"/>
  </si>
  <si>
    <t>車窓から作業をされている方々に感謝しています。街路樹は機能、美化共に必要です。脳に影響するそうです。（子供から年寄りまで）これからもコストはかかると思いますが、住みたい街でありつづけてほしいので、大きな開発等ある時も、街路樹や公園の設置、維持管理は継続していただきたいと思います。</t>
    <phoneticPr fontId="1"/>
  </si>
  <si>
    <t>街路樹が切られすぎていて不満。_x000D_
伐採と剪定が雑すぎる。_x000D_
もっときちんと大事に維持して欲しい。木のある風景でこの場所を選んだので、どんどん木がなくなっていることはとても残念。</t>
    <phoneticPr fontId="1"/>
  </si>
  <si>
    <t>宮ノ台地区の街路樹は根が隆起して歩きにくい。</t>
    <phoneticPr fontId="1"/>
  </si>
  <si>
    <t>落ち葉の掃除が大変ですがそれも季節感と思っております。_x000D_
植え込みからの雑草の生え方が著しくむさくるしい感じがするので除草をよろしくお願いいたします。</t>
    <phoneticPr fontId="1"/>
  </si>
  <si>
    <t>剪定伐採を強化していただきたい。_x000D_
問５２の８も同感です。</t>
    <phoneticPr fontId="1"/>
  </si>
  <si>
    <t>大通りの横の歩道も草に覆われていて歩けない。歩いても草でかゆくなったり虫がつくようで！</t>
    <phoneticPr fontId="1"/>
  </si>
  <si>
    <t>ゴミが捨てられているのを見るとがっかりします。_x000D_
マナーを守らない人間が増えてきたのだと</t>
    <phoneticPr fontId="1"/>
  </si>
  <si>
    <t>除草の際の音がとても大きく困っている。(イライラする)</t>
    <phoneticPr fontId="1"/>
  </si>
  <si>
    <t>町にお花屋緑が多いことはとてもうれしいことです。_x000D_
季節を感じるのが私は大好きです。_x000D_
佐倉に来て２０年が過ぎようとしていますが、この地を選んでよかったと思っています。</t>
    <phoneticPr fontId="1"/>
  </si>
  <si>
    <t>大きくなりすぎた街路樹はすべて伐採するか、その地区の区費で管理すべき。市の予算を使う必要はない。</t>
    <phoneticPr fontId="1"/>
  </si>
  <si>
    <t>雑草のケアをまめに行って、いつもきれいな整備された街路が希望です。</t>
    <phoneticPr fontId="1"/>
  </si>
  <si>
    <t>夏は車での信号待ちなど、木陰に当たるとラッキーなんて思う。あとは犬を買っていた時は木陰がありがたかった。</t>
    <phoneticPr fontId="1"/>
  </si>
  <si>
    <t>街路樹があると夏は日陰ができて良い。</t>
    <phoneticPr fontId="1"/>
  </si>
  <si>
    <t>剪定回数を増やす等で邪魔にならない長さを維持してほしい。(緑が大事と思うならその点を重点的にしないとかえって見通しが悪く事故につながる)</t>
    <phoneticPr fontId="1"/>
  </si>
  <si>
    <t>緑が多いことは良いが、手入れ、管理まで責任を持ってほしい。_x000D_
伸びすぎてから手入れしているのでは管理不行届き。</t>
    <phoneticPr fontId="1"/>
  </si>
  <si>
    <t>維持管理が楽になるようにするためコンパクト化する。</t>
    <phoneticPr fontId="1"/>
  </si>
  <si>
    <t>上志津原ふれあい通りの桜、イチョウの保全、植樹等、市の名物を大切にしてほしい。</t>
    <phoneticPr fontId="1"/>
  </si>
  <si>
    <t>目の前のイチョウ並木　電線に邪魔しているような気がします。_x000D_
今は緑、秋には紅葉。素晴らしい環境です。</t>
    <phoneticPr fontId="1"/>
  </si>
  <si>
    <t>街路樹は必要だと思う。_x000D_
街のブランドを高める効果もあると思う。_x000D_
イチョウやツツジなど季節を感じられるとともに、木陰で涼をとれ、熱中症対策にも良い。</t>
    <phoneticPr fontId="1"/>
  </si>
  <si>
    <t>大きくなるものに対してもう少し配慮をお願いします。</t>
    <phoneticPr fontId="1"/>
  </si>
  <si>
    <t>問52の05、07、08、09の苦情が生じないように剪定回数を増やす。_x000D_
地域住民と協働して維持管理を実施する。</t>
    <phoneticPr fontId="1"/>
  </si>
  <si>
    <t>年に数回公園、街路樹の伐採に来ますが最近つつじの中か直に篠竹やその他の木が伸びてきます。_x000D_
本線に出る交差点の右側ツツジの街路樹が高くて車が見にくい所があります。もう少し低くしてください。</t>
    <phoneticPr fontId="1"/>
  </si>
  <si>
    <t>街路樹や下草の影響で、自転車、バス、自動車が見えなくなる。_x000D_
交差点周辺の部分のみは街路樹の数を減らしてもいいかもしれない。</t>
    <phoneticPr fontId="1"/>
  </si>
  <si>
    <t>街路樹が伸びすぎて標識が見えづらいところもある。_x000D_
街路樹とは関係ないかもしれないが、U字講から草が伸び放題のところがある。大雨の際に雨水が溢れているので何とかしてほしい。</t>
    <phoneticPr fontId="1"/>
  </si>
  <si>
    <t>つつじがきれいに咲くので毎年楽しみです。</t>
    <phoneticPr fontId="1"/>
  </si>
  <si>
    <t>問50では歩行時と運転時と両方を感じるところがあるので、両方での当てはまるところに丸を付けさせていただきました。樹木に寄って気温の上昇を抑えられる事の重要性を感じている反面、街路樹 の枝葉で電線鵜や信号機が見えなくなっているところの危険性と根の隆起による道路の障害を感じています。</t>
    <phoneticPr fontId="1"/>
  </si>
  <si>
    <t>枯葉が歩道に溜まって歩行しづらい場所がある。</t>
    <phoneticPr fontId="1"/>
  </si>
  <si>
    <t>落ち葉のない木がいいと思う。</t>
    <phoneticPr fontId="1"/>
  </si>
  <si>
    <t>家内が夜中自転車にて、街路樹の折枝に乗り上げ軽いケガをしたこともありました。</t>
    <phoneticPr fontId="1"/>
  </si>
  <si>
    <t>街路樹と電線が交差にいるのは危険を感じる。</t>
    <phoneticPr fontId="1"/>
  </si>
  <si>
    <t>交差点付近の街路樹は、車両、歩行者の視界を遮り危険だと思います。</t>
    <phoneticPr fontId="1"/>
  </si>
  <si>
    <t>イチョウなどと街灯がかさなっているところがあり、きちんと剪定されていないと夜道が暗くなるので定期的に管理してほしい。</t>
    <phoneticPr fontId="1"/>
  </si>
  <si>
    <t>もう少し剪定や除草をおねがいします。</t>
    <phoneticPr fontId="1"/>
  </si>
  <si>
    <t>佐倉保育園近くの公園が広くていいのに、いつも水浸しで草が生えすぎている。_x000D_
せっかくいい環境なのにもったいない。_x000D_
きちんと整備してほしい。(公園マップみたいなものをつくってほしい）</t>
    <phoneticPr fontId="1"/>
  </si>
  <si>
    <t>毎年、交差点で車の行き来が確認しづらい箇所があり、運転中危険を感じる。_x000D_
毎年のことなので早めに剪定していただきたい。</t>
    <phoneticPr fontId="1"/>
  </si>
  <si>
    <t>歩道にずいぶん前に植えられた木が成長して大きくなりすぎている。_x000D_
夏場は葉もかなり繁っており、剪定している様子がないので、伐採してもよいのではと思う。</t>
    <phoneticPr fontId="1"/>
  </si>
  <si>
    <t>2年前、京成佐倉駅北側坂道の街路樹がバサバサ伐られましたが、2度とあのような愚策を実行していただきたくない。</t>
    <phoneticPr fontId="1"/>
  </si>
  <si>
    <t>夏場は雑草が伸びやすいので歩道にかなり広がっているのを見つけると通勤、通学時、車や人通りが多い時間帯は事故につながりかねないと思います。_x000D_
住所ごとに街路樹があるのはステキだと思います！</t>
    <phoneticPr fontId="1"/>
  </si>
  <si>
    <t>街路樹が歩道を歩きにくくしている。_x000D_
路面悪く、年寄り+子供はどうなのか。</t>
    <phoneticPr fontId="1"/>
  </si>
  <si>
    <t>臼井のさくら通り、こぶし通り、樹木が老木となっていてほぼ枯れていてかえってみすぼらしい。</t>
    <phoneticPr fontId="1"/>
  </si>
  <si>
    <t>落ち葉がひどく歩道を歩くと滑ることがある。_x000D_
電線に枝がついていて危ない。_x000D_
車道の落ち葉も車のタイヤで滑らないか心配。_x000D_
雨の日が続くと排水がたまる。</t>
    <phoneticPr fontId="1"/>
  </si>
  <si>
    <t>街路樹のある環境に住んでいないのでわかりません。</t>
    <phoneticPr fontId="1"/>
  </si>
  <si>
    <t>除草をあと一回増やしてほしい。</t>
    <phoneticPr fontId="1"/>
  </si>
  <si>
    <t>側溝に落ち葉がたまり、大雨の時に排水の妨げになり道路が冠水し、歩行に困難が生じている。</t>
    <phoneticPr fontId="1"/>
  </si>
  <si>
    <t>標識や信号が見えづらい。</t>
    <phoneticPr fontId="1"/>
  </si>
  <si>
    <t>草の生育に対して追い付いていないから、交差点とかキケン。</t>
    <phoneticPr fontId="1"/>
  </si>
  <si>
    <t>緑はあったほうがいいと思うから。_x000D_
桜の木とかも歩道に植えられていると毎年咲くので遠くに行かなくても見られるので良いです。_x000D_
例えば、犬を飼っていて散歩をさせるときに緑が多くあったほうが犬も喜ぶと思います。</t>
    <phoneticPr fontId="1"/>
  </si>
  <si>
    <t>車に何回か道路の街路樹を役所担当の作業員の方々が草を切ったりしているが、切った草は一か所にまとめてそのまま放置され風にまって我が家のカーポートに渦巻いています。_x000D_
作業員の方々はいい人ばかりなのでクレームを出したくありませんが、切った草も処分してほしいです。</t>
    <phoneticPr fontId="1"/>
  </si>
  <si>
    <t>樹木は適切に剪定を続けなければならない。_x000D_
コスト増は致しかたないと思う。</t>
    <phoneticPr fontId="1"/>
  </si>
  <si>
    <t>街路樹は好きだが現実に問５２の全部１～９まで感じている。</t>
    <phoneticPr fontId="1"/>
  </si>
  <si>
    <t>あまり気にかけたことがありませんでした。_x000D_
これからは意識して見てみます。</t>
    <phoneticPr fontId="1"/>
  </si>
  <si>
    <t>樹にツルのある雑草が絡みついている。_x000D_
枯木のあとそのままで空いているので新木を植えてほしい。</t>
    <phoneticPr fontId="1"/>
  </si>
  <si>
    <t>電線などの問題もあるので高すぎる樹木は植えないほうが良い。華やかさに地域差もあるので...。道路が雑草により狭くなっているところが目に付くので、春先からの除草計画の見直しが必要だと感じる。気候が変動しているため。</t>
    <phoneticPr fontId="1"/>
  </si>
  <si>
    <t>除草されていない所が目に付くが、人材確保が難しい昨今ではなかなか出来ないのも致し方ないと思っている。</t>
    <phoneticPr fontId="1"/>
  </si>
  <si>
    <t>街路樹は時折、剪定していただいているのも目にし、ありがたく新緑や開花の時期等は特に癒されております。_x000D_
ただ、道路脇の雑草が伸びていて景観を損なっていると思います。_x000D_
ベイシア近辺等、交通量も多いので、佐倉市のイメージにも影響していると思います。</t>
    <phoneticPr fontId="1"/>
  </si>
  <si>
    <t>緑地の樹木がここ数年伐採、剪定がまったくされていなく危険な状態。市に連絡しても対応なし。</t>
    <phoneticPr fontId="1"/>
  </si>
  <si>
    <t>早めの剪定や除草をお願いします。</t>
    <phoneticPr fontId="1"/>
  </si>
  <si>
    <t>剪定、除草が遅い</t>
    <phoneticPr fontId="1"/>
  </si>
  <si>
    <t>気にしていないので街路樹の様子が思い出せない。_x000D_
あったかな？という感じ。_x000D_
剪定や除草に関しても情報なくやっているかどうかもわかりません。</t>
    <phoneticPr fontId="1"/>
  </si>
  <si>
    <t>季節毎に花が咲く樹があればなお景観が良い。</t>
    <phoneticPr fontId="1"/>
  </si>
  <si>
    <t>根がはって、道路が数年後盛り上がってしまう。</t>
    <phoneticPr fontId="1"/>
  </si>
  <si>
    <t>維持管理には多額の費用がかかる。大きくなった街路樹がある。自治会並びにホームページ等で伐採する方向の意見を取り伐採していくべき。大木になる程、維持費がかさみます。一部の人しか街路樹を残すことを言っていない。_x000D_
あと、10年すればそのようなひともいなくなります。</t>
    <phoneticPr fontId="1"/>
  </si>
  <si>
    <t>いつも心癒されております。
ありがとうございます。</t>
    <phoneticPr fontId="1"/>
  </si>
  <si>
    <t>何年も前になるが、県道65号線の長谷川材木さんの辺りに桜並木があったが、いつの間にか全て伐採された。あの桜が街路樹だったのかは知らないが、もし街路樹であったなら残念である。</t>
    <phoneticPr fontId="1"/>
  </si>
  <si>
    <t>臼井駅ロータリーにもっと緑を増やしてほしい、木陰で休憩できるようなベンチもあれば嬉しい。</t>
    <phoneticPr fontId="1"/>
  </si>
  <si>
    <t>巨大化する街路樹は問52で回答したとおり問題が発生している。</t>
    <phoneticPr fontId="1"/>
  </si>
  <si>
    <t>街路樹の伐採や歩道の植え込みの剪定など、定期的に行われ管理されていて良くやられていると日頃思っています。_x000D_
しかし、地域によっては街路樹が大きくなりすぎて、街灯を隠してしまい街灯の役を果たしていない箇所も多く見られます。_x000D_
自身、障害者であり、夜間つまずいて転倒したこともあるので、治安の面も含め街灯整備（街路樹を含め）を行って欲しい。_x000D_
景観もありますが、植えてから何十年も経ち巨木化した街路樹の樹種変更や思い切った伐採（これはすぐ伸びてしまうので効果ないが）が、今後を見通した環境保全や維持管理の容易さを見据え、思い切った施策が必要と感じています。</t>
    <phoneticPr fontId="1"/>
  </si>
  <si>
    <t>佐倉市の財政困難な状況を鑑みれば街路樹の剪定を毎年やるわけにはいかないのは理解しますが、だからと言って街路樹の枝や葉っぱをすべて落としてしまうような現行のやり方には賛同いたしかねます。ここ数年、剪定されるたびに染井野の周辺の街路樹がまるで丸太棒というか電柱のようになってしまい、いったい私たち染井野住民は何のために必死で自宅を景観良く保全するよう努力しているのかわからなくなってきました。</t>
    <phoneticPr fontId="1"/>
  </si>
  <si>
    <t>電線に覆いかぶさるぐらいの大きな枝が気になる。</t>
    <phoneticPr fontId="1"/>
  </si>
  <si>
    <t>植え込みの為に、左右からくる車が見えない事がある。交通量の多い道路では、交差点から植え込みまでの距離と高さを点検して見通しを確保して欲しい</t>
    <phoneticPr fontId="1"/>
  </si>
  <si>
    <t>葉が落ちる木はやめてほしい</t>
    <phoneticPr fontId="1"/>
  </si>
  <si>
    <t>除草や剪定が行き届いていない。_x000D_
街路樹の根による歩道の隆起が危険な箇所が複数ある。</t>
    <phoneticPr fontId="1"/>
  </si>
  <si>
    <t>鳥のふんの対策_x000D_
ひよどりの糞がすごい</t>
    <phoneticPr fontId="1"/>
  </si>
  <si>
    <t>大きくなりすぎて、根っこが歩道を盛り上げ、通行しづらくなっている個所がある。</t>
    <phoneticPr fontId="1"/>
  </si>
  <si>
    <t>染井野5丁目のアイズ法律事務所前(染井野5-12-2)から染井野5-58-3にかけての木の葉が伸びすぎて信号が見えづらく、歩行者もくぐらないと歩けないくらい葉が垂れて伸びすぎている。_x000D_
早急に剪定をした方がいいと思います。_x000D_
また、染井野5丁目のにれのき公園の木が樹齢30年を超えて一度も剪定をしていないものがあります。_x000D_
高く成長して倒木の危険性や秋の落ち葉拾いも大変なので剪定が必要だと思います。</t>
    <phoneticPr fontId="1"/>
  </si>
  <si>
    <t>根によって歩道が間違っており危険</t>
    <phoneticPr fontId="1"/>
  </si>
  <si>
    <t>自宅近くの街路樹が信号機を視認しづらくしています。年1回程度は剪定されていますが、元々自然豊かなので安全を優先して頂きたいです。</t>
    <phoneticPr fontId="1"/>
  </si>
  <si>
    <t>剪定は早めにしてほしい　伸び切ってからでは遅いと思います</t>
    <phoneticPr fontId="1"/>
  </si>
  <si>
    <t>贅沢な要望かもしれませんが、街路樹を2列にして頂けると嬉しいですね。_x000D_
ユーカリが丘南口の駅前道路は一部2列になっていますが、そうすることで、奥行きや深みを感じる街づくりが出来ると思います。</t>
    <phoneticPr fontId="1"/>
  </si>
  <si>
    <t>毛虫がつく</t>
    <phoneticPr fontId="1"/>
  </si>
  <si>
    <t>公園・緑地整備</t>
  </si>
  <si>
    <t>問54．市内の街路樹について、ご意見等がありましたらご自由にお書きください【自由記述】</t>
  </si>
  <si>
    <t>問41．相談・支援の環境等についてご意見等がございましたら、自由にお書きください【自由記述】</t>
  </si>
  <si>
    <t>困っていること：家内が4年前くらいから指定難病（多系統萎縮症）を患い、受給者証もいただいております。
要介護４です。あと、二年前に気切して寝たきり介護状態で夫である私(72歳)老々介護(自宅)、当然訪看在宅診療、各種介護(入浴・オムツ交換)もお願いしています。でも１～２食/一日・コマ切れのスイミン３～4Hホトホト疲れレスパイトの介護施設は全くなく、(何度聞いても)ケアマネ役に立たず、先日、肺炎で入院の際。介護タクシー使えず...。</t>
    <phoneticPr fontId="1"/>
  </si>
  <si>
    <t>昔サービス業で働いていたが、土日祝の子供が預けられるところがあるともっと働けたかなと思う。</t>
    <phoneticPr fontId="1"/>
  </si>
  <si>
    <t>要介護の認定をとるにはどうしたらいいかわからない。_x000D_
広報などで周知してほしい。</t>
    <phoneticPr fontId="1"/>
  </si>
  <si>
    <t>杖で歩ける状態のため災害時とても心配です。</t>
    <phoneticPr fontId="1"/>
  </si>
  <si>
    <t>砂利道は舗装してほしい。</t>
    <phoneticPr fontId="1"/>
  </si>
  <si>
    <t>地域町内会に意見を言っても、回答がない。_x000D_
町内会長を通してとの事だが、聞く耳持たず。_x000D_
回答をはぐらかし、自分たちの飲み食いに町内会費が使用されているという疑惑。</t>
    <phoneticPr fontId="1"/>
  </si>
  <si>
    <t>高齢者介護支援：ケアマネージャーに相談しているが、介護保険を基点にしており選択肢が広くない。</t>
    <phoneticPr fontId="1"/>
  </si>
  <si>
    <t>佐倉市の教員が問３９の※知識がなさ過ぎて対応が悪い。いい教育環境とは言えなかった。時代遅れ。</t>
    <phoneticPr fontId="1"/>
  </si>
  <si>
    <t>家族に知的障がい者(手帳保持）者がおり、佐倉市にもサポートをいただき感謝しています。ただ、支援継続のための書類作成(種類、内容、頻度など)もう少し障がい者や家族の作業負担が減ってくれればありがたいです。</t>
    <phoneticPr fontId="1"/>
  </si>
  <si>
    <t>気軽に相談できるよう、予約等のスケジュール体制をわかりやすく手軽にできるシステムを作ったほうが良いかと思います。_x000D_
例：LINEを活用するなど</t>
    <phoneticPr fontId="1"/>
  </si>
  <si>
    <t>まだ環境的に必要していないが高齢になったとき相談に乗っていただけるよう期待しています。</t>
    <phoneticPr fontId="1"/>
  </si>
  <si>
    <t>今は相談することもないが、近隣を見ていると、もっと相談できる場を設けたほうが良いと思う。</t>
    <phoneticPr fontId="1"/>
  </si>
  <si>
    <t>ひきこもりの息子がいますが相談する場所はあると思いますが、相談から一歩進んでひきこもりから抜け出す方法を支援してほしい。
※息子45才（ひきこもり歴20年以上）</t>
    <phoneticPr fontId="1"/>
  </si>
  <si>
    <t>中学3年生の子育てや小学生の情緒のコントロールについて知りたい（コロナの後の）</t>
    <phoneticPr fontId="1"/>
  </si>
  <si>
    <t>いつでも気軽に可能な環境が作れたらと考えている。</t>
    <phoneticPr fontId="1"/>
  </si>
  <si>
    <t>困りごとや相談したいことがあって窓口の存在を知っていても、なかなか気軽に相談できない雰囲気を感じるのは私だけでしょうか。_x000D_
あと、どのような悩みごとをどちらの窓口で相談したらよいか、よりシンプルにわかりやすく教えていただけるとありがたいです。</t>
    <phoneticPr fontId="1"/>
  </si>
  <si>
    <t>年をとって近所の付き合いがうっとうしい</t>
    <phoneticPr fontId="1"/>
  </si>
  <si>
    <t>支援センターに相談に行ったがなかなか解決できない</t>
    <phoneticPr fontId="1"/>
  </si>
  <si>
    <t>期待できない</t>
    <phoneticPr fontId="1"/>
  </si>
  <si>
    <t>私は身近に子育てやいろいろなことを相談できる人がいるのでとても過ごしやすいですが、もし周りにいなかったら悩んでいて話せなかったと思う。_x000D_
検診等の場所はあるが、結局とても時間がかかるので子供が待てなかったりする。</t>
    <phoneticPr fontId="1"/>
  </si>
  <si>
    <t>高齢者・非正規雇用者への支援充実。</t>
    <phoneticPr fontId="1"/>
  </si>
  <si>
    <t>家庭内の関係で困り、地域包括支援センターに相談したところ、金銭面に関して地域包括の男性よりおどしとも受けとれる口調で話された。今までの経緯がありトラブルがおきており、どうしようもできずの結果であった。権利ようごといえども、高齢者だけの立場から話さないで欲しいし、精神的にもつらくなった。その時、他に助けを求める場がなかった。</t>
    <phoneticPr fontId="1"/>
  </si>
  <si>
    <t>父の介護（ひとり身）介護認定がないとうごいてくれない</t>
    <phoneticPr fontId="1"/>
  </si>
  <si>
    <t>かなり前のことでありますが、子どもが不登校になった時、市の相談窓口の方は全く助けにならなかった。_x000D_
数年前、母の介護が始まった時、包括センターの方に大変助けていただきました。_x000D_
困った時最初の相談を受けられる方のその時のお話の内容で相談する側も何が必要なのか理解することができ、気持ちも落ち着けるのかもしれません。</t>
    <phoneticPr fontId="1"/>
  </si>
  <si>
    <t>必要な支援があるかないか、また支援を受けるために各相談機関にたどりつくための事前に何でも相談できる窓口があれば迷わないと思う。</t>
    <phoneticPr fontId="1"/>
  </si>
  <si>
    <t>相談員や支援員の中には特定の企業と関係している場合があり、中立な立場でなされるのか非常に疑問！</t>
    <phoneticPr fontId="1"/>
  </si>
  <si>
    <t>免許証を返納してからタクシー券などあったら良いと思う</t>
    <phoneticPr fontId="1"/>
  </si>
  <si>
    <t>車いす使用の車が四街道にはあります。なぜ佐倉市には福祉車両無料貸しがないのでしょうか？ぜひ購入していただきたい。そういう要望は今までなかったのか？</t>
    <phoneticPr fontId="1"/>
  </si>
  <si>
    <t>高齢者への支援不足を感じる</t>
    <phoneticPr fontId="1"/>
  </si>
  <si>
    <t>1.小学校では特別支援学級が増加しているのに、未就学児の発達支援を受けられる場所が少ないように見られる。_x000D_
佐倉市として、未就学児の発達支援を行ってほしい。_x000D_
例として、幼稚園や小学校の空き教室を有効活用するなど。_x000D_
2.佐倉市には車椅子用の車のレンタルがあるが事前予約制であり、車椅子を利用する人が体調不良となるなどの突発的な出来事のときに借りられなかったことが不便だった。</t>
    <phoneticPr fontId="1"/>
  </si>
  <si>
    <t>夫婦ともに後期高齢者でこれから先子供も自分達の生活があってたよれないと思われますので、いざというとき相談できる場がほしいといつも考えています。</t>
    <phoneticPr fontId="1"/>
  </si>
  <si>
    <t>母親が市内に住んでおり、介護でケアマネージャーのお世話になっている。よく相談に乗って頂いている。</t>
    <phoneticPr fontId="1"/>
  </si>
  <si>
    <t>相談に行っても表面的な解答だけで本当にその子に向き合い支援してくれるところも人もいないという実情があります。たらい回し的なところがあり残念に思います。それを求めてしまうのは無理なことなのでしょうか。</t>
    <phoneticPr fontId="1"/>
  </si>
  <si>
    <t>相談に行きたくても車がないと行けない場所のことが多く、車がないと少し肩身が狭いです。</t>
    <phoneticPr fontId="1"/>
  </si>
  <si>
    <t>これから先必要な時を迎えるかもしれない</t>
    <phoneticPr fontId="1"/>
  </si>
  <si>
    <t>現在必要がない</t>
    <phoneticPr fontId="1"/>
  </si>
  <si>
    <t>佐倉市が目指す外国人に対する生活支援には反対する。_x000D_
税金逃れしている外国人が多いと聞く。我々の税金でまかなうのは許せない。_x000D_
外国人の生活支援について市は、誤解が生じないようその条件等を詳しく説明する義務と責任がある。_x000D_
市民にとって、外人との共生はなんのメリットもない。治安も悪い。</t>
    <phoneticPr fontId="1"/>
  </si>
  <si>
    <t>全財産が５万円以下で生保の相談をしましたが対応がつめたく、申請所をもらえず拒否されたことがあります。問題がありすぎてどこにいけばいいかわからない。くらしサポートに相談に行きましたが結局たらいまわしにされました。</t>
    <phoneticPr fontId="1"/>
  </si>
  <si>
    <t>今のままで良いと思います。よく障害福祉課を利用させて頂いていますが皆さん対応良いですね。</t>
    <phoneticPr fontId="1"/>
  </si>
  <si>
    <t>窓口を周知することも大事ですが、基本はコミュニティの中で支えるのが１番だと考えます。その中で町会の考えが古くで期待できません。町会の支援を見直してみませんか?</t>
    <phoneticPr fontId="1"/>
  </si>
  <si>
    <t>どこで相談できるかが分からない。</t>
    <phoneticPr fontId="1"/>
  </si>
  <si>
    <t>1.虐待、ストーカー等の相談を１度でも受けた専門家は、すぐに加害者を排除する自治体の条例で処罰してほしい。死んでからでは、手遅れです。_x000D_
2.秋祭りの金曜日開催は、大半の方が仕事をしているので、土日のみにしてほしい。３日間もやる必要ないと思います。そのための町内会費が高い！　人口急速減少するなか土曜日のみでもよいと思う。山車は多すぎ！本来の目的は、姫神様を祭るものなので、白装束のみこしとこどもみこしのみでよいとおもう_x000D_
3.将来の宝である子供たちをまもるため、監視カメラの設置をいたるところに設置してほしい。安全通路の色塗区間をもっと増設してほしい。_x000D_
4.高齢者、障害者にやさしい環境つくりをお願いします。_x000D_
5.草刈り運動が燃であるが、やっている場所が、自治体管轄の場所ばかり！　今はもう参加していない。　私有地のみでクタクタ_x000D_
6.税収が少なそうなので、クラウドファンディング等で資金を集め、イベント、環境改善してほしい。_x000D_
_x000D_
＊とにかく老人が目立つので、消滅自治体にならないように、子供を作りやすく、育てやすい環境を早急に行動に移してほしい。　老人増やしても、明日はない。</t>
    <phoneticPr fontId="1"/>
  </si>
  <si>
    <t>障害者手帳をカード化してほしい。</t>
    <phoneticPr fontId="1"/>
  </si>
  <si>
    <t>老人介護に料金がかかりすぎる_x000D_
精神的苦痛でも助けて貰えない</t>
    <phoneticPr fontId="1"/>
  </si>
  <si>
    <t>オンラインで相談できるシステムを構築してほしい。</t>
    <phoneticPr fontId="1"/>
  </si>
  <si>
    <t>子どもの健診など日にちや時間を指定されてしまうとフルタイムで仕事をしているため休みを取りづらいので何日か候補日を設ける、または必ず受けなければならないものであれば土曜日も選択できるようにしてほしい。</t>
    <phoneticPr fontId="1"/>
  </si>
  <si>
    <t>問41．相談・支援の環境等についてご意見等がございましたら、自由にお書きください【自由記述】</t>
    <phoneticPr fontId="5"/>
  </si>
  <si>
    <t>問15（1）．こうほう佐倉をどの程度活用していますか</t>
    <phoneticPr fontId="5"/>
  </si>
  <si>
    <t>問15（1）．こうほう佐倉をどの程度活用していますか</t>
  </si>
  <si>
    <t>問15（2）．広報紙デジタル配信 （アプリ等）をどの程度活用していますか</t>
    <phoneticPr fontId="5"/>
  </si>
  <si>
    <t>問16．佐倉市のシティプロモーションブランドメッセージ「佐倉で才能が開花する」を知っていますか</t>
    <phoneticPr fontId="5"/>
  </si>
  <si>
    <t>問17．市外の友人や知人に、観光で訪れたり、住んだりする場所として、佐倉市を勧めたいと思いますか</t>
    <phoneticPr fontId="5"/>
  </si>
  <si>
    <t>問18．市民の皆様から市に寄せられたご意見やご要望が、市政に反映されていると思いますか</t>
    <phoneticPr fontId="5"/>
  </si>
  <si>
    <t>歩道が狭く、自転車が道路にはみ出して通っている時があり、危険と感じる。
道幅が狭く、すれ違いしづらい道路について、一方通行への変更を行った方が良いと思う箇所がある。</t>
    <phoneticPr fontId="1"/>
  </si>
  <si>
    <t>03．志津分館（上志津）</t>
    <phoneticPr fontId="5"/>
  </si>
  <si>
    <t>問６．職業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</si>
</sst>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0_ "/>
  </numFmts>
  <fonts count="16"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2"/>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14"/>
      <color indexed="8"/>
      <name val="ＭＳ Ｐゴシック"/>
      <family val="3"/>
      <charset val="128"/>
    </font>
    <font>
      <u/>
      <sz val="11"/>
      <color theme="10"/>
      <name val="ＭＳ Ｐゴシック"/>
      <family val="3"/>
      <charset val="128"/>
      <scheme val="minor"/>
    </font>
    <font>
      <sz val="11"/>
      <color indexed="8"/>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u/>
      <sz val="14"/>
      <color theme="1"/>
      <name val="ＭＳ Ｐゴシック"/>
      <family val="3"/>
      <charset val="128"/>
      <scheme val="minor"/>
    </font>
    <font>
      <b/>
      <u/>
      <sz val="11"/>
      <color theme="10"/>
      <name val="ＭＳ Ｐゴシック"/>
      <family val="3"/>
      <charset val="128"/>
      <scheme val="minor"/>
    </font>
    <font>
      <sz val="10"/>
      <color theme="1"/>
      <name val="ＭＳ Ｐゴシック"/>
      <family val="3"/>
      <charset val="128"/>
      <scheme val="minor"/>
    </font>
  </fonts>
  <fills count="8">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4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tted">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thin">
        <color indexed="64"/>
      </top>
      <bottom/>
      <diagonal/>
    </border>
  </borders>
  <cellStyleXfs count="4">
    <xf numFmtId="0" fontId="0" fillId="0" borderId="0">
      <alignment vertical="center"/>
    </xf>
    <xf numFmtId="0" fontId="4" fillId="0" borderId="0"/>
    <xf numFmtId="0" fontId="8" fillId="0" borderId="0" applyNumberFormat="0" applyFill="0" applyBorder="0" applyAlignment="0" applyProtection="0">
      <alignment vertical="center"/>
    </xf>
    <xf numFmtId="9" fontId="9" fillId="0" borderId="0" applyFont="0" applyFill="0" applyBorder="0" applyAlignment="0" applyProtection="0">
      <alignment vertical="center"/>
    </xf>
  </cellStyleXfs>
  <cellXfs count="189">
    <xf numFmtId="0" fontId="0" fillId="0" borderId="0" xfId="0">
      <alignment vertical="center"/>
    </xf>
    <xf numFmtId="0" fontId="2" fillId="0" borderId="0" xfId="1" applyFont="1"/>
    <xf numFmtId="0" fontId="3" fillId="0" borderId="0" xfId="1" applyFont="1"/>
    <xf numFmtId="0" fontId="2" fillId="0" borderId="0" xfId="1" applyFont="1" applyAlignment="1">
      <alignment horizontal="right"/>
    </xf>
    <xf numFmtId="176" fontId="2" fillId="0" borderId="0" xfId="1" applyNumberFormat="1" applyFont="1" applyAlignment="1">
      <alignment horizontal="left"/>
    </xf>
    <xf numFmtId="0" fontId="2" fillId="2" borderId="1" xfId="1" applyFont="1" applyFill="1" applyBorder="1" applyAlignment="1">
      <alignment horizontal="center"/>
    </xf>
    <xf numFmtId="177" fontId="2" fillId="0" borderId="2" xfId="1" applyNumberFormat="1" applyFont="1" applyBorder="1"/>
    <xf numFmtId="177" fontId="2" fillId="3" borderId="3" xfId="1" applyNumberFormat="1" applyFont="1" applyFill="1" applyBorder="1"/>
    <xf numFmtId="177" fontId="2" fillId="3" borderId="4" xfId="1" applyNumberFormat="1" applyFont="1" applyFill="1" applyBorder="1"/>
    <xf numFmtId="0" fontId="2" fillId="3" borderId="2" xfId="1" applyFont="1" applyFill="1" applyBorder="1"/>
    <xf numFmtId="0" fontId="2" fillId="3" borderId="3" xfId="1" applyFont="1" applyFill="1" applyBorder="1"/>
    <xf numFmtId="0" fontId="2" fillId="3" borderId="4" xfId="1" applyFont="1" applyFill="1" applyBorder="1"/>
    <xf numFmtId="0" fontId="2" fillId="3" borderId="1" xfId="1" applyFont="1" applyFill="1" applyBorder="1" applyAlignment="1"/>
    <xf numFmtId="0" fontId="2" fillId="0" borderId="2" xfId="1" applyFont="1" applyBorder="1"/>
    <xf numFmtId="0" fontId="2" fillId="0" borderId="3" xfId="1" applyFont="1" applyBorder="1"/>
    <xf numFmtId="0" fontId="2" fillId="0" borderId="4" xfId="1" applyFont="1" applyBorder="1"/>
    <xf numFmtId="0" fontId="2" fillId="2" borderId="5" xfId="1" applyFont="1" applyFill="1" applyBorder="1" applyAlignment="1">
      <alignment horizontal="center"/>
    </xf>
    <xf numFmtId="0" fontId="2" fillId="3" borderId="6" xfId="1" applyFont="1" applyFill="1" applyBorder="1" applyAlignment="1">
      <alignment vertical="top"/>
    </xf>
    <xf numFmtId="0" fontId="2" fillId="3" borderId="7" xfId="1" applyFont="1" applyFill="1" applyBorder="1" applyAlignment="1"/>
    <xf numFmtId="0" fontId="2" fillId="3" borderId="8" xfId="1" applyFont="1" applyFill="1" applyBorder="1" applyAlignment="1">
      <alignment vertical="top"/>
    </xf>
    <xf numFmtId="0" fontId="2" fillId="3" borderId="9" xfId="1" applyFont="1" applyFill="1" applyBorder="1" applyAlignment="1"/>
    <xf numFmtId="49" fontId="2" fillId="0" borderId="0" xfId="1" applyNumberFormat="1" applyFont="1"/>
    <xf numFmtId="0" fontId="2" fillId="3" borderId="10" xfId="1" applyFont="1" applyFill="1" applyBorder="1" applyAlignment="1">
      <alignment vertical="top" wrapText="1"/>
    </xf>
    <xf numFmtId="178" fontId="2" fillId="3" borderId="1" xfId="1" applyNumberFormat="1" applyFont="1" applyFill="1" applyBorder="1"/>
    <xf numFmtId="178" fontId="2" fillId="4" borderId="1" xfId="1" applyNumberFormat="1" applyFont="1" applyFill="1" applyBorder="1"/>
    <xf numFmtId="178" fontId="2" fillId="4" borderId="5" xfId="1" applyNumberFormat="1" applyFont="1" applyFill="1" applyBorder="1"/>
    <xf numFmtId="178" fontId="2" fillId="3" borderId="5" xfId="1" applyNumberFormat="1" applyFont="1" applyFill="1" applyBorder="1"/>
    <xf numFmtId="178" fontId="2" fillId="4" borderId="11" xfId="1" applyNumberFormat="1" applyFont="1" applyFill="1" applyBorder="1"/>
    <xf numFmtId="178" fontId="2" fillId="3" borderId="11" xfId="1" applyNumberFormat="1" applyFont="1" applyFill="1" applyBorder="1"/>
    <xf numFmtId="178" fontId="2" fillId="4" borderId="12" xfId="1" applyNumberFormat="1" applyFont="1" applyFill="1" applyBorder="1"/>
    <xf numFmtId="178" fontId="2" fillId="3" borderId="12" xfId="1" applyNumberFormat="1" applyFont="1" applyFill="1" applyBorder="1"/>
    <xf numFmtId="0" fontId="6" fillId="0" borderId="0" xfId="0" applyFont="1">
      <alignment vertical="center"/>
    </xf>
    <xf numFmtId="0" fontId="6" fillId="0" borderId="0" xfId="0" applyFont="1" applyBorder="1" applyAlignment="1">
      <alignment vertical="center" wrapText="1"/>
    </xf>
    <xf numFmtId="49" fontId="7" fillId="0" borderId="0" xfId="1" applyNumberFormat="1" applyFont="1" applyAlignment="1">
      <alignment vertical="center"/>
    </xf>
    <xf numFmtId="49" fontId="2" fillId="0" borderId="0" xfId="1" applyNumberFormat="1" applyFont="1" applyAlignment="1">
      <alignment vertical="center"/>
    </xf>
    <xf numFmtId="49" fontId="2" fillId="0" borderId="0" xfId="1" applyNumberFormat="1" applyFont="1" applyFill="1" applyAlignment="1">
      <alignment vertical="center"/>
    </xf>
    <xf numFmtId="49" fontId="2" fillId="2" borderId="1" xfId="1" applyNumberFormat="1" applyFont="1" applyFill="1" applyBorder="1" applyAlignment="1">
      <alignment horizontal="center"/>
    </xf>
    <xf numFmtId="0" fontId="2" fillId="6" borderId="1" xfId="1" applyFont="1" applyFill="1" applyBorder="1" applyAlignment="1">
      <alignment horizontal="center"/>
    </xf>
    <xf numFmtId="0" fontId="2" fillId="6" borderId="1" xfId="1" applyFont="1" applyFill="1" applyBorder="1" applyAlignment="1">
      <alignment horizontal="left"/>
    </xf>
    <xf numFmtId="0" fontId="2" fillId="6" borderId="8" xfId="1" applyFont="1" applyFill="1" applyBorder="1"/>
    <xf numFmtId="10" fontId="2" fillId="3" borderId="1" xfId="3" applyNumberFormat="1" applyFont="1" applyFill="1" applyBorder="1" applyAlignment="1"/>
    <xf numFmtId="0" fontId="2" fillId="3" borderId="0" xfId="1" applyFont="1" applyFill="1"/>
    <xf numFmtId="0" fontId="2" fillId="6" borderId="10" xfId="1" applyFont="1" applyFill="1" applyBorder="1"/>
    <xf numFmtId="0" fontId="2" fillId="6" borderId="8" xfId="1" applyFont="1" applyFill="1" applyBorder="1" applyAlignment="1">
      <alignment horizontal="center"/>
    </xf>
    <xf numFmtId="178" fontId="2" fillId="7" borderId="1" xfId="1" applyNumberFormat="1" applyFont="1" applyFill="1" applyBorder="1" applyAlignment="1">
      <alignment horizontal="right"/>
    </xf>
    <xf numFmtId="10" fontId="2" fillId="7" borderId="1" xfId="3" applyNumberFormat="1" applyFont="1" applyFill="1" applyBorder="1" applyAlignment="1">
      <alignment horizontal="right"/>
    </xf>
    <xf numFmtId="178" fontId="2" fillId="3" borderId="0" xfId="1" applyNumberFormat="1" applyFont="1" applyFill="1"/>
    <xf numFmtId="0" fontId="2" fillId="0" borderId="0" xfId="1" applyFont="1" applyAlignment="1">
      <alignment horizontal="center"/>
    </xf>
    <xf numFmtId="0" fontId="2" fillId="6" borderId="1" xfId="1" applyFont="1" applyFill="1" applyBorder="1"/>
    <xf numFmtId="0" fontId="0" fillId="0" borderId="0" xfId="0" applyAlignment="1">
      <alignment horizontal="center"/>
    </xf>
    <xf numFmtId="0" fontId="0" fillId="0" borderId="0" xfId="0" applyAlignment="1">
      <alignment horizontal="left" vertical="top" wrapText="1"/>
    </xf>
    <xf numFmtId="0" fontId="2" fillId="6" borderId="8" xfId="1" applyFont="1" applyFill="1" applyBorder="1" applyAlignment="1">
      <alignment horizontal="left" vertical="center" wrapText="1"/>
    </xf>
    <xf numFmtId="0" fontId="10" fillId="0" borderId="1" xfId="0" applyFont="1" applyBorder="1" applyAlignment="1">
      <alignment horizontal="center" vertical="center"/>
    </xf>
    <xf numFmtId="0" fontId="11" fillId="0" borderId="0" xfId="0" applyFont="1" applyAlignment="1">
      <alignment horizontal="center" vertical="center"/>
    </xf>
    <xf numFmtId="0" fontId="10" fillId="0" borderId="0" xfId="0" applyFont="1">
      <alignment vertical="center"/>
    </xf>
    <xf numFmtId="0" fontId="0" fillId="0" borderId="0" xfId="0"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0" fontId="0" fillId="0" borderId="24" xfId="0" applyBorder="1">
      <alignment vertical="center"/>
    </xf>
    <xf numFmtId="0" fontId="11" fillId="0" borderId="26" xfId="0" applyFont="1" applyBorder="1" applyAlignment="1">
      <alignment horizontal="center" vertical="center"/>
    </xf>
    <xf numFmtId="0" fontId="0" fillId="0" borderId="24" xfId="0" applyBorder="1" applyAlignment="1">
      <alignment horizontal="center" vertical="center"/>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0" fillId="0" borderId="30" xfId="0" applyBorder="1">
      <alignment vertical="center"/>
    </xf>
    <xf numFmtId="0" fontId="2" fillId="0" borderId="0" xfId="1" applyFont="1" applyAlignment="1">
      <alignment horizontal="left"/>
    </xf>
    <xf numFmtId="0" fontId="0" fillId="0" borderId="16" xfId="0" applyBorder="1">
      <alignment vertical="center"/>
    </xf>
    <xf numFmtId="0" fontId="0" fillId="0" borderId="16" xfId="0" applyBorder="1" applyAlignment="1">
      <alignment horizontal="center" vertical="center"/>
    </xf>
    <xf numFmtId="0" fontId="11" fillId="0" borderId="32" xfId="0" applyFont="1"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4" xfId="0" applyBorder="1">
      <alignment vertical="center"/>
    </xf>
    <xf numFmtId="0" fontId="2" fillId="6" borderId="8" xfId="1" applyFont="1" applyFill="1" applyBorder="1" applyAlignment="1">
      <alignment horizontal="left" vertical="center" wrapText="1" shrinkToFit="1"/>
    </xf>
    <xf numFmtId="0" fontId="2" fillId="6" borderId="10" xfId="1" applyFont="1" applyFill="1" applyBorder="1" applyAlignment="1">
      <alignment horizontal="left" vertical="center" wrapText="1" shrinkToFit="1"/>
    </xf>
    <xf numFmtId="0" fontId="2" fillId="6" borderId="10" xfId="1" applyFont="1" applyFill="1" applyBorder="1" applyAlignment="1">
      <alignment horizontal="left" vertical="center" wrapText="1"/>
    </xf>
    <xf numFmtId="0" fontId="2" fillId="6" borderId="8" xfId="1" applyFont="1" applyFill="1" applyBorder="1" applyAlignment="1">
      <alignment horizontal="center" vertical="center"/>
    </xf>
    <xf numFmtId="10" fontId="2" fillId="3" borderId="4" xfId="1" applyNumberFormat="1" applyFont="1" applyFill="1" applyBorder="1"/>
    <xf numFmtId="10" fontId="2" fillId="3" borderId="4" xfId="3" applyNumberFormat="1" applyFont="1" applyFill="1" applyBorder="1" applyAlignment="1"/>
    <xf numFmtId="10" fontId="2" fillId="0" borderId="0" xfId="1" applyNumberFormat="1" applyFont="1"/>
    <xf numFmtId="0" fontId="13" fillId="0" borderId="0" xfId="0" applyFont="1">
      <alignment vertical="center"/>
    </xf>
    <xf numFmtId="0" fontId="8" fillId="0" borderId="0" xfId="2" applyBorder="1" applyAlignment="1">
      <alignment vertical="center"/>
    </xf>
    <xf numFmtId="0" fontId="8" fillId="0" borderId="0" xfId="2" applyBorder="1" applyAlignment="1">
      <alignment horizontal="center" vertical="center"/>
    </xf>
    <xf numFmtId="0" fontId="0" fillId="0" borderId="0" xfId="0" applyAlignment="1">
      <alignment vertical="top" wrapText="1"/>
    </xf>
    <xf numFmtId="0" fontId="0" fillId="0" borderId="0" xfId="0" applyAlignment="1">
      <alignment horizontal="center" vertical="top" wrapText="1"/>
    </xf>
    <xf numFmtId="0" fontId="0" fillId="0" borderId="0" xfId="0" applyFill="1" applyBorder="1" applyAlignment="1">
      <alignment vertical="top" wrapText="1"/>
    </xf>
    <xf numFmtId="0" fontId="0" fillId="0" borderId="0" xfId="0" applyFill="1" applyAlignment="1">
      <alignment vertical="top" wrapText="1"/>
    </xf>
    <xf numFmtId="0" fontId="0" fillId="0" borderId="33" xfId="0" applyBorder="1">
      <alignment vertical="center"/>
    </xf>
    <xf numFmtId="0" fontId="0" fillId="0" borderId="34" xfId="0" applyBorder="1" applyAlignment="1">
      <alignment horizontal="center" vertical="center"/>
    </xf>
    <xf numFmtId="0" fontId="8" fillId="0" borderId="29" xfId="2" applyBorder="1" applyAlignment="1">
      <alignment vertical="top" wrapText="1"/>
    </xf>
    <xf numFmtId="0" fontId="8" fillId="0" borderId="17" xfId="2" applyBorder="1" applyAlignment="1">
      <alignment vertical="top" wrapText="1"/>
    </xf>
    <xf numFmtId="0" fontId="11" fillId="0" borderId="26" xfId="0" applyFont="1" applyFill="1" applyBorder="1" applyAlignment="1">
      <alignment horizontal="center" vertical="center"/>
    </xf>
    <xf numFmtId="0" fontId="0" fillId="0" borderId="24" xfId="0" applyFill="1" applyBorder="1">
      <alignment vertical="center"/>
    </xf>
    <xf numFmtId="0" fontId="0" fillId="0" borderId="33" xfId="0" applyFill="1" applyBorder="1">
      <alignment vertical="center"/>
    </xf>
    <xf numFmtId="0" fontId="0" fillId="0" borderId="34" xfId="0" applyFill="1" applyBorder="1">
      <alignment vertical="center"/>
    </xf>
    <xf numFmtId="0" fontId="8" fillId="0" borderId="25" xfId="2" applyBorder="1" applyAlignment="1">
      <alignment vertical="top" wrapText="1"/>
    </xf>
    <xf numFmtId="0" fontId="11" fillId="0" borderId="31" xfId="0" applyFont="1" applyBorder="1" applyAlignment="1">
      <alignment horizontal="center" vertical="center"/>
    </xf>
    <xf numFmtId="0" fontId="0" fillId="0" borderId="0" xfId="0" applyBorder="1" applyAlignment="1">
      <alignment vertical="top" wrapText="1"/>
    </xf>
    <xf numFmtId="0" fontId="0" fillId="0" borderId="24" xfId="0" applyBorder="1" applyAlignment="1">
      <alignment vertical="top" wrapText="1"/>
    </xf>
    <xf numFmtId="0" fontId="11" fillId="0" borderId="24" xfId="0" applyFont="1" applyBorder="1" applyAlignment="1">
      <alignment horizontal="center" vertical="top" wrapText="1"/>
    </xf>
    <xf numFmtId="0" fontId="0" fillId="0" borderId="34" xfId="0" applyBorder="1" applyAlignment="1">
      <alignment vertical="top" wrapText="1"/>
    </xf>
    <xf numFmtId="0" fontId="14" fillId="0" borderId="41" xfId="2" applyFont="1" applyBorder="1" applyAlignment="1">
      <alignment horizontal="center" vertical="center"/>
    </xf>
    <xf numFmtId="0" fontId="15" fillId="0" borderId="0" xfId="0" applyFont="1">
      <alignment vertical="center"/>
    </xf>
    <xf numFmtId="178" fontId="2" fillId="0" borderId="0" xfId="1" applyNumberFormat="1" applyFont="1"/>
    <xf numFmtId="10" fontId="2" fillId="0" borderId="0" xfId="3" applyNumberFormat="1" applyFont="1" applyFill="1" applyBorder="1" applyAlignment="1"/>
    <xf numFmtId="0" fontId="15" fillId="0" borderId="0" xfId="0" applyFont="1" applyBorder="1" applyAlignment="1">
      <alignment vertical="center" wrapText="1"/>
    </xf>
    <xf numFmtId="0" fontId="15" fillId="0" borderId="1" xfId="0" applyFont="1" applyBorder="1" applyAlignment="1">
      <alignment vertical="center" wrapText="1"/>
    </xf>
    <xf numFmtId="0" fontId="8" fillId="0" borderId="25" xfId="2" applyFill="1" applyBorder="1" applyAlignment="1">
      <alignment vertical="top" wrapText="1"/>
    </xf>
    <xf numFmtId="0" fontId="8" fillId="0" borderId="17" xfId="2" applyFill="1" applyBorder="1" applyAlignment="1">
      <alignment vertical="top" wrapText="1"/>
    </xf>
    <xf numFmtId="0" fontId="2" fillId="0" borderId="0" xfId="1" applyFont="1" applyAlignment="1">
      <alignment horizontal="left" vertical="top"/>
    </xf>
    <xf numFmtId="49" fontId="2" fillId="0" borderId="0" xfId="1" applyNumberFormat="1" applyFont="1" applyAlignment="1">
      <alignment horizontal="left" vertical="top"/>
    </xf>
    <xf numFmtId="0" fontId="0" fillId="0" borderId="0" xfId="0" applyAlignment="1">
      <alignment horizontal="left" vertical="center"/>
    </xf>
    <xf numFmtId="49" fontId="2" fillId="0" borderId="0" xfId="1" applyNumberFormat="1" applyFont="1" applyAlignment="1">
      <alignment horizontal="left"/>
    </xf>
    <xf numFmtId="0" fontId="12" fillId="0" borderId="26" xfId="0" applyFont="1" applyFill="1" applyBorder="1" applyAlignment="1">
      <alignment horizontal="center" vertical="center"/>
    </xf>
    <xf numFmtId="0" fontId="8" fillId="0" borderId="29" xfId="2" quotePrefix="1" applyFill="1" applyBorder="1" applyAlignment="1">
      <alignment vertical="top" wrapText="1"/>
    </xf>
    <xf numFmtId="0" fontId="0" fillId="0" borderId="24" xfId="0" applyFill="1" applyBorder="1" applyAlignment="1">
      <alignment horizontal="center" vertical="center"/>
    </xf>
    <xf numFmtId="0" fontId="11" fillId="0" borderId="24" xfId="0" applyFont="1" applyFill="1" applyBorder="1" applyAlignment="1">
      <alignment horizontal="center" vertical="center"/>
    </xf>
    <xf numFmtId="178" fontId="2" fillId="3" borderId="1" xfId="1" applyNumberFormat="1" applyFont="1" applyFill="1" applyBorder="1" applyAlignment="1">
      <alignment horizontal="right"/>
    </xf>
    <xf numFmtId="0" fontId="2" fillId="6" borderId="8" xfId="1" applyFont="1" applyFill="1" applyBorder="1" applyAlignment="1">
      <alignment wrapText="1"/>
    </xf>
    <xf numFmtId="0" fontId="2" fillId="6" borderId="0" xfId="1" applyFont="1" applyFill="1" applyBorder="1"/>
    <xf numFmtId="178" fontId="2" fillId="3" borderId="0" xfId="1" applyNumberFormat="1" applyFont="1" applyFill="1" applyBorder="1"/>
    <xf numFmtId="10" fontId="2" fillId="3" borderId="0" xfId="3" applyNumberFormat="1" applyFont="1" applyFill="1" applyBorder="1" applyAlignment="1"/>
    <xf numFmtId="49" fontId="2" fillId="0" borderId="0" xfId="1" applyNumberFormat="1" applyFont="1" applyAlignment="1">
      <alignment horizontal="left" wrapText="1"/>
    </xf>
    <xf numFmtId="0" fontId="0" fillId="0" borderId="0" xfId="0" applyAlignment="1">
      <alignment horizontal="left" wrapText="1"/>
    </xf>
    <xf numFmtId="49" fontId="2" fillId="0" borderId="0" xfId="1" applyNumberFormat="1" applyFont="1" applyAlignment="1"/>
    <xf numFmtId="0" fontId="0" fillId="0" borderId="0" xfId="0" applyAlignment="1"/>
    <xf numFmtId="0" fontId="0" fillId="0" borderId="0" xfId="0" applyAlignment="1">
      <alignment horizontal="left"/>
    </xf>
    <xf numFmtId="0" fontId="8" fillId="0" borderId="0" xfId="2" applyAlignment="1">
      <alignment horizontal="left" wrapText="1"/>
    </xf>
    <xf numFmtId="0" fontId="8" fillId="0" borderId="0" xfId="2" applyAlignment="1">
      <alignment horizontal="left"/>
    </xf>
    <xf numFmtId="0" fontId="8" fillId="0" borderId="0" xfId="2" applyAlignment="1"/>
    <xf numFmtId="0" fontId="2" fillId="6" borderId="8" xfId="1" applyFont="1" applyFill="1" applyBorder="1" applyAlignment="1">
      <alignment horizontal="center" vertical="center" wrapText="1"/>
    </xf>
    <xf numFmtId="0" fontId="2" fillId="0" borderId="0" xfId="1" applyFont="1" applyAlignment="1"/>
    <xf numFmtId="0" fontId="2" fillId="0" borderId="0" xfId="1" applyFont="1" applyFill="1" applyBorder="1" applyAlignment="1">
      <alignment horizontal="center" vertical="center" wrapText="1"/>
    </xf>
    <xf numFmtId="0" fontId="2" fillId="0" borderId="44" xfId="1" applyFont="1" applyFill="1" applyBorder="1" applyAlignment="1">
      <alignment horizontal="left" vertical="center" wrapText="1"/>
    </xf>
    <xf numFmtId="10" fontId="2" fillId="0" borderId="44" xfId="3" applyNumberFormat="1" applyFont="1" applyFill="1" applyBorder="1" applyAlignment="1"/>
    <xf numFmtId="178" fontId="2" fillId="0" borderId="44" xfId="1" applyNumberFormat="1" applyFont="1" applyFill="1" applyBorder="1"/>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4" xfId="0" applyFont="1" applyBorder="1" applyAlignment="1">
      <alignment horizontal="center" vertical="center" wrapText="1"/>
    </xf>
    <xf numFmtId="0" fontId="0" fillId="0" borderId="30" xfId="0" applyBorder="1" applyAlignment="1">
      <alignment horizontal="center" vertical="top" wrapText="1"/>
    </xf>
    <xf numFmtId="0" fontId="15" fillId="5" borderId="1" xfId="0" applyFont="1" applyFill="1" applyBorder="1" applyAlignment="1"/>
    <xf numFmtId="0" fontId="15" fillId="5" borderId="1" xfId="0" applyFont="1" applyFill="1" applyBorder="1" applyAlignment="1">
      <alignment shrinkToFit="1"/>
    </xf>
    <xf numFmtId="0" fontId="8" fillId="0" borderId="40" xfId="2" applyBorder="1" applyAlignment="1">
      <alignment horizontal="left" vertical="top" wrapText="1"/>
    </xf>
    <xf numFmtId="0" fontId="8" fillId="0" borderId="23" xfId="2" applyBorder="1" applyAlignment="1">
      <alignment horizontal="left" vertical="top" wrapText="1"/>
    </xf>
    <xf numFmtId="0" fontId="8" fillId="0" borderId="21" xfId="2" applyBorder="1" applyAlignment="1">
      <alignment horizontal="left" vertical="top" wrapText="1"/>
    </xf>
    <xf numFmtId="0" fontId="8" fillId="0" borderId="1" xfId="2" applyBorder="1" applyAlignment="1">
      <alignment horizontal="left" vertical="top" wrapText="1"/>
    </xf>
    <xf numFmtId="0" fontId="8" fillId="0" borderId="39" xfId="2" applyBorder="1" applyAlignment="1">
      <alignment horizontal="left" vertical="top" wrapText="1"/>
    </xf>
    <xf numFmtId="0" fontId="8" fillId="0" borderId="20" xfId="2" applyBorder="1" applyAlignment="1">
      <alignment horizontal="left" vertical="top" wrapText="1"/>
    </xf>
    <xf numFmtId="0" fontId="8" fillId="0" borderId="21" xfId="2" applyBorder="1" applyAlignment="1">
      <alignment horizontal="left" vertical="center" wrapText="1"/>
    </xf>
    <xf numFmtId="0" fontId="8" fillId="0" borderId="1" xfId="2" applyBorder="1" applyAlignment="1">
      <alignment horizontal="left" vertical="center" wrapText="1"/>
    </xf>
    <xf numFmtId="0" fontId="8" fillId="0" borderId="20" xfId="2" applyBorder="1" applyAlignment="1">
      <alignment horizontal="left" vertical="center" wrapText="1"/>
    </xf>
    <xf numFmtId="0" fontId="8" fillId="0" borderId="18" xfId="2" applyBorder="1" applyAlignment="1">
      <alignment horizontal="center" vertical="center"/>
    </xf>
    <xf numFmtId="0" fontId="8" fillId="0" borderId="43" xfId="2" applyBorder="1" applyAlignment="1">
      <alignment horizontal="center" vertical="center"/>
    </xf>
    <xf numFmtId="0" fontId="8" fillId="0" borderId="35" xfId="2" applyBorder="1" applyAlignment="1">
      <alignment horizontal="center" vertical="center"/>
    </xf>
    <xf numFmtId="0" fontId="8" fillId="0" borderId="36" xfId="2" applyBorder="1" applyAlignment="1">
      <alignment horizontal="center" vertical="center"/>
    </xf>
    <xf numFmtId="0" fontId="8" fillId="0" borderId="37" xfId="2" applyBorder="1" applyAlignment="1">
      <alignment horizontal="left" vertical="center" wrapText="1"/>
    </xf>
    <xf numFmtId="0" fontId="8" fillId="0" borderId="38" xfId="2" applyBorder="1" applyAlignment="1">
      <alignment horizontal="left" vertical="center" wrapText="1"/>
    </xf>
    <xf numFmtId="0" fontId="8" fillId="0" borderId="19" xfId="2" applyBorder="1" applyAlignment="1">
      <alignment horizontal="left" vertical="center" wrapText="1"/>
    </xf>
    <xf numFmtId="0" fontId="11" fillId="0" borderId="22" xfId="0" applyFont="1" applyBorder="1" applyAlignment="1">
      <alignment horizontal="center" vertical="center"/>
    </xf>
    <xf numFmtId="0" fontId="11" fillId="0" borderId="13" xfId="0" applyFont="1" applyBorder="1" applyAlignment="1">
      <alignment horizontal="center" vertical="center"/>
    </xf>
    <xf numFmtId="0" fontId="11" fillId="0" borderId="42" xfId="0" applyFont="1" applyBorder="1" applyAlignment="1">
      <alignment horizontal="center" vertical="center"/>
    </xf>
    <xf numFmtId="0" fontId="8" fillId="0" borderId="37" xfId="2" applyBorder="1" applyAlignment="1">
      <alignment horizontal="left" vertical="top" wrapText="1"/>
    </xf>
    <xf numFmtId="0" fontId="8" fillId="0" borderId="38" xfId="2" applyBorder="1" applyAlignment="1">
      <alignment horizontal="left" vertical="top" wrapText="1"/>
    </xf>
    <xf numFmtId="0" fontId="8" fillId="0" borderId="19" xfId="2" applyBorder="1" applyAlignment="1">
      <alignment horizontal="left" vertical="top" wrapText="1"/>
    </xf>
    <xf numFmtId="0" fontId="8" fillId="0" borderId="39" xfId="2" applyBorder="1" applyAlignment="1">
      <alignment horizontal="left" vertical="center" wrapText="1"/>
    </xf>
    <xf numFmtId="0" fontId="8" fillId="0" borderId="40" xfId="2" applyBorder="1" applyAlignment="1">
      <alignment horizontal="left" vertical="center" wrapText="1"/>
    </xf>
    <xf numFmtId="0" fontId="8" fillId="0" borderId="23" xfId="2" applyBorder="1" applyAlignment="1">
      <alignment horizontal="left" vertical="center" wrapText="1"/>
    </xf>
    <xf numFmtId="49" fontId="2" fillId="5" borderId="2" xfId="1" applyNumberFormat="1" applyFont="1" applyFill="1" applyBorder="1" applyAlignment="1">
      <alignment horizontal="left"/>
    </xf>
    <xf numFmtId="49" fontId="2" fillId="5" borderId="3" xfId="1" applyNumberFormat="1" applyFont="1" applyFill="1" applyBorder="1" applyAlignment="1">
      <alignment horizontal="left"/>
    </xf>
    <xf numFmtId="49" fontId="2" fillId="5" borderId="4" xfId="1" applyNumberFormat="1" applyFont="1" applyFill="1" applyBorder="1" applyAlignment="1">
      <alignment horizontal="left"/>
    </xf>
    <xf numFmtId="178" fontId="2" fillId="0" borderId="1" xfId="1" applyNumberFormat="1" applyFont="1" applyBorder="1" applyAlignment="1">
      <alignment horizontal="right"/>
    </xf>
    <xf numFmtId="0" fontId="2" fillId="5" borderId="2" xfId="1" applyFont="1" applyFill="1" applyBorder="1" applyAlignment="1">
      <alignment horizontal="left" wrapText="1"/>
    </xf>
    <xf numFmtId="0" fontId="2" fillId="5" borderId="3" xfId="1" applyFont="1" applyFill="1" applyBorder="1" applyAlignment="1">
      <alignment horizontal="left" wrapText="1"/>
    </xf>
    <xf numFmtId="0" fontId="2" fillId="5" borderId="4" xfId="1" applyFont="1" applyFill="1" applyBorder="1" applyAlignment="1">
      <alignment horizontal="left" wrapText="1"/>
    </xf>
    <xf numFmtId="0" fontId="2" fillId="5" borderId="1" xfId="1" applyFont="1" applyFill="1" applyBorder="1" applyAlignment="1">
      <alignment horizontal="left" wrapText="1"/>
    </xf>
    <xf numFmtId="0" fontId="2" fillId="2" borderId="2" xfId="1" applyFont="1" applyFill="1" applyBorder="1" applyAlignment="1">
      <alignment horizontal="center"/>
    </xf>
    <xf numFmtId="0" fontId="2" fillId="0" borderId="4" xfId="1" applyFont="1" applyBorder="1" applyAlignment="1">
      <alignment horizontal="center"/>
    </xf>
    <xf numFmtId="0" fontId="2" fillId="3" borderId="5" xfId="1" applyFont="1" applyFill="1" applyBorder="1" applyAlignment="1">
      <alignment vertical="top" wrapText="1"/>
    </xf>
    <xf numFmtId="0" fontId="2" fillId="3" borderId="13" xfId="1" applyFont="1" applyFill="1" applyBorder="1" applyAlignment="1">
      <alignment vertical="top" wrapText="1"/>
    </xf>
    <xf numFmtId="0" fontId="2" fillId="3" borderId="13" xfId="1" applyFont="1" applyFill="1" applyBorder="1" applyAlignment="1"/>
    <xf numFmtId="0" fontId="2" fillId="3" borderId="10" xfId="1" applyFont="1" applyFill="1" applyBorder="1" applyAlignment="1"/>
    <xf numFmtId="0" fontId="2" fillId="3" borderId="14" xfId="1" applyFont="1" applyFill="1" applyBorder="1" applyAlignment="1">
      <alignment vertical="top"/>
    </xf>
    <xf numFmtId="0" fontId="2" fillId="3" borderId="15" xfId="1" applyFont="1" applyFill="1" applyBorder="1" applyAlignment="1"/>
    <xf numFmtId="0" fontId="2" fillId="3" borderId="2" xfId="1" applyFont="1" applyFill="1" applyBorder="1" applyAlignment="1"/>
    <xf numFmtId="0" fontId="2" fillId="3" borderId="4" xfId="1" applyFont="1" applyFill="1" applyBorder="1" applyAlignment="1"/>
    <xf numFmtId="178" fontId="2" fillId="0" borderId="2" xfId="1" applyNumberFormat="1" applyFont="1" applyFill="1" applyBorder="1" applyAlignment="1"/>
    <xf numFmtId="178" fontId="2" fillId="0" borderId="4" xfId="1" applyNumberFormat="1" applyFont="1" applyBorder="1" applyAlignment="1"/>
    <xf numFmtId="178" fontId="2" fillId="3" borderId="2" xfId="1" applyNumberFormat="1" applyFont="1" applyFill="1" applyBorder="1" applyAlignment="1"/>
    <xf numFmtId="178" fontId="2" fillId="3" borderId="4" xfId="1" applyNumberFormat="1" applyFont="1" applyFill="1" applyBorder="1" applyAlignment="1"/>
  </cellXfs>
  <cellStyles count="4">
    <cellStyle name="パーセント 2" xfId="3" xr:uid="{D89CDF5C-D6B1-4EF0-BC0E-CE03213A20B2}"/>
    <cellStyle name="ハイパーリンク" xfId="2" builtinId="8"/>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17E37-1851-4AB1-BE8C-DA8282A9B2D3}">
  <sheetPr codeName="Sheet4">
    <tabColor rgb="FFFF0000"/>
    <pageSetUpPr fitToPage="1"/>
  </sheetPr>
  <dimension ref="B1:J67"/>
  <sheetViews>
    <sheetView tabSelected="1" view="pageBreakPreview" zoomScaleNormal="70" zoomScaleSheetLayoutView="100" workbookViewId="0">
      <selection activeCell="K7" sqref="K7"/>
    </sheetView>
  </sheetViews>
  <sheetFormatPr defaultRowHeight="13.2" x14ac:dyDescent="0.2"/>
  <cols>
    <col min="1" max="1" width="2.77734375" customWidth="1"/>
    <col min="2" max="4" width="20.77734375" customWidth="1"/>
    <col min="5" max="5" width="3.77734375" customWidth="1"/>
    <col min="6" max="9" width="17.77734375" customWidth="1"/>
    <col min="10" max="12" width="20.77734375" customWidth="1"/>
    <col min="257" max="257" width="2.109375" customWidth="1"/>
    <col min="258" max="260" width="20.77734375" customWidth="1"/>
    <col min="261" max="261" width="3.77734375" customWidth="1"/>
    <col min="262" max="265" width="17.77734375" customWidth="1"/>
    <col min="266" max="268" width="20.77734375" customWidth="1"/>
    <col min="513" max="513" width="2.109375" customWidth="1"/>
    <col min="514" max="516" width="20.77734375" customWidth="1"/>
    <col min="517" max="517" width="3.77734375" customWidth="1"/>
    <col min="518" max="521" width="17.77734375" customWidth="1"/>
    <col min="522" max="524" width="20.77734375" customWidth="1"/>
    <col min="769" max="769" width="2.109375" customWidth="1"/>
    <col min="770" max="772" width="20.77734375" customWidth="1"/>
    <col min="773" max="773" width="3.77734375" customWidth="1"/>
    <col min="774" max="777" width="17.77734375" customWidth="1"/>
    <col min="778" max="780" width="20.77734375" customWidth="1"/>
    <col min="1025" max="1025" width="2.109375" customWidth="1"/>
    <col min="1026" max="1028" width="20.77734375" customWidth="1"/>
    <col min="1029" max="1029" width="3.77734375" customWidth="1"/>
    <col min="1030" max="1033" width="17.77734375" customWidth="1"/>
    <col min="1034" max="1036" width="20.77734375" customWidth="1"/>
    <col min="1281" max="1281" width="2.109375" customWidth="1"/>
    <col min="1282" max="1284" width="20.77734375" customWidth="1"/>
    <col min="1285" max="1285" width="3.77734375" customWidth="1"/>
    <col min="1286" max="1289" width="17.77734375" customWidth="1"/>
    <col min="1290" max="1292" width="20.77734375" customWidth="1"/>
    <col min="1537" max="1537" width="2.109375" customWidth="1"/>
    <col min="1538" max="1540" width="20.77734375" customWidth="1"/>
    <col min="1541" max="1541" width="3.77734375" customWidth="1"/>
    <col min="1542" max="1545" width="17.77734375" customWidth="1"/>
    <col min="1546" max="1548" width="20.77734375" customWidth="1"/>
    <col min="1793" max="1793" width="2.109375" customWidth="1"/>
    <col min="1794" max="1796" width="20.77734375" customWidth="1"/>
    <col min="1797" max="1797" width="3.77734375" customWidth="1"/>
    <col min="1798" max="1801" width="17.77734375" customWidth="1"/>
    <col min="1802" max="1804" width="20.77734375" customWidth="1"/>
    <col min="2049" max="2049" width="2.109375" customWidth="1"/>
    <col min="2050" max="2052" width="20.77734375" customWidth="1"/>
    <col min="2053" max="2053" width="3.77734375" customWidth="1"/>
    <col min="2054" max="2057" width="17.77734375" customWidth="1"/>
    <col min="2058" max="2060" width="20.77734375" customWidth="1"/>
    <col min="2305" max="2305" width="2.109375" customWidth="1"/>
    <col min="2306" max="2308" width="20.77734375" customWidth="1"/>
    <col min="2309" max="2309" width="3.77734375" customWidth="1"/>
    <col min="2310" max="2313" width="17.77734375" customWidth="1"/>
    <col min="2314" max="2316" width="20.77734375" customWidth="1"/>
    <col min="2561" max="2561" width="2.109375" customWidth="1"/>
    <col min="2562" max="2564" width="20.77734375" customWidth="1"/>
    <col min="2565" max="2565" width="3.77734375" customWidth="1"/>
    <col min="2566" max="2569" width="17.77734375" customWidth="1"/>
    <col min="2570" max="2572" width="20.77734375" customWidth="1"/>
    <col min="2817" max="2817" width="2.109375" customWidth="1"/>
    <col min="2818" max="2820" width="20.77734375" customWidth="1"/>
    <col min="2821" max="2821" width="3.77734375" customWidth="1"/>
    <col min="2822" max="2825" width="17.77734375" customWidth="1"/>
    <col min="2826" max="2828" width="20.77734375" customWidth="1"/>
    <col min="3073" max="3073" width="2.109375" customWidth="1"/>
    <col min="3074" max="3076" width="20.77734375" customWidth="1"/>
    <col min="3077" max="3077" width="3.77734375" customWidth="1"/>
    <col min="3078" max="3081" width="17.77734375" customWidth="1"/>
    <col min="3082" max="3084" width="20.77734375" customWidth="1"/>
    <col min="3329" max="3329" width="2.109375" customWidth="1"/>
    <col min="3330" max="3332" width="20.77734375" customWidth="1"/>
    <col min="3333" max="3333" width="3.77734375" customWidth="1"/>
    <col min="3334" max="3337" width="17.77734375" customWidth="1"/>
    <col min="3338" max="3340" width="20.77734375" customWidth="1"/>
    <col min="3585" max="3585" width="2.109375" customWidth="1"/>
    <col min="3586" max="3588" width="20.77734375" customWidth="1"/>
    <col min="3589" max="3589" width="3.77734375" customWidth="1"/>
    <col min="3590" max="3593" width="17.77734375" customWidth="1"/>
    <col min="3594" max="3596" width="20.77734375" customWidth="1"/>
    <col min="3841" max="3841" width="2.109375" customWidth="1"/>
    <col min="3842" max="3844" width="20.77734375" customWidth="1"/>
    <col min="3845" max="3845" width="3.77734375" customWidth="1"/>
    <col min="3846" max="3849" width="17.77734375" customWidth="1"/>
    <col min="3850" max="3852" width="20.77734375" customWidth="1"/>
    <col min="4097" max="4097" width="2.109375" customWidth="1"/>
    <col min="4098" max="4100" width="20.77734375" customWidth="1"/>
    <col min="4101" max="4101" width="3.77734375" customWidth="1"/>
    <col min="4102" max="4105" width="17.77734375" customWidth="1"/>
    <col min="4106" max="4108" width="20.77734375" customWidth="1"/>
    <col min="4353" max="4353" width="2.109375" customWidth="1"/>
    <col min="4354" max="4356" width="20.77734375" customWidth="1"/>
    <col min="4357" max="4357" width="3.77734375" customWidth="1"/>
    <col min="4358" max="4361" width="17.77734375" customWidth="1"/>
    <col min="4362" max="4364" width="20.77734375" customWidth="1"/>
    <col min="4609" max="4609" width="2.109375" customWidth="1"/>
    <col min="4610" max="4612" width="20.77734375" customWidth="1"/>
    <col min="4613" max="4613" width="3.77734375" customWidth="1"/>
    <col min="4614" max="4617" width="17.77734375" customWidth="1"/>
    <col min="4618" max="4620" width="20.77734375" customWidth="1"/>
    <col min="4865" max="4865" width="2.109375" customWidth="1"/>
    <col min="4866" max="4868" width="20.77734375" customWidth="1"/>
    <col min="4869" max="4869" width="3.77734375" customWidth="1"/>
    <col min="4870" max="4873" width="17.77734375" customWidth="1"/>
    <col min="4874" max="4876" width="20.77734375" customWidth="1"/>
    <col min="5121" max="5121" width="2.109375" customWidth="1"/>
    <col min="5122" max="5124" width="20.77734375" customWidth="1"/>
    <col min="5125" max="5125" width="3.77734375" customWidth="1"/>
    <col min="5126" max="5129" width="17.77734375" customWidth="1"/>
    <col min="5130" max="5132" width="20.77734375" customWidth="1"/>
    <col min="5377" max="5377" width="2.109375" customWidth="1"/>
    <col min="5378" max="5380" width="20.77734375" customWidth="1"/>
    <col min="5381" max="5381" width="3.77734375" customWidth="1"/>
    <col min="5382" max="5385" width="17.77734375" customWidth="1"/>
    <col min="5386" max="5388" width="20.77734375" customWidth="1"/>
    <col min="5633" max="5633" width="2.109375" customWidth="1"/>
    <col min="5634" max="5636" width="20.77734375" customWidth="1"/>
    <col min="5637" max="5637" width="3.77734375" customWidth="1"/>
    <col min="5638" max="5641" width="17.77734375" customWidth="1"/>
    <col min="5642" max="5644" width="20.77734375" customWidth="1"/>
    <col min="5889" max="5889" width="2.109375" customWidth="1"/>
    <col min="5890" max="5892" width="20.77734375" customWidth="1"/>
    <col min="5893" max="5893" width="3.77734375" customWidth="1"/>
    <col min="5894" max="5897" width="17.77734375" customWidth="1"/>
    <col min="5898" max="5900" width="20.77734375" customWidth="1"/>
    <col min="6145" max="6145" width="2.109375" customWidth="1"/>
    <col min="6146" max="6148" width="20.77734375" customWidth="1"/>
    <col min="6149" max="6149" width="3.77734375" customWidth="1"/>
    <col min="6150" max="6153" width="17.77734375" customWidth="1"/>
    <col min="6154" max="6156" width="20.77734375" customWidth="1"/>
    <col min="6401" max="6401" width="2.109375" customWidth="1"/>
    <col min="6402" max="6404" width="20.77734375" customWidth="1"/>
    <col min="6405" max="6405" width="3.77734375" customWidth="1"/>
    <col min="6406" max="6409" width="17.77734375" customWidth="1"/>
    <col min="6410" max="6412" width="20.77734375" customWidth="1"/>
    <col min="6657" max="6657" width="2.109375" customWidth="1"/>
    <col min="6658" max="6660" width="20.77734375" customWidth="1"/>
    <col min="6661" max="6661" width="3.77734375" customWidth="1"/>
    <col min="6662" max="6665" width="17.77734375" customWidth="1"/>
    <col min="6666" max="6668" width="20.77734375" customWidth="1"/>
    <col min="6913" max="6913" width="2.109375" customWidth="1"/>
    <col min="6914" max="6916" width="20.77734375" customWidth="1"/>
    <col min="6917" max="6917" width="3.77734375" customWidth="1"/>
    <col min="6918" max="6921" width="17.77734375" customWidth="1"/>
    <col min="6922" max="6924" width="20.77734375" customWidth="1"/>
    <col min="7169" max="7169" width="2.109375" customWidth="1"/>
    <col min="7170" max="7172" width="20.77734375" customWidth="1"/>
    <col min="7173" max="7173" width="3.77734375" customWidth="1"/>
    <col min="7174" max="7177" width="17.77734375" customWidth="1"/>
    <col min="7178" max="7180" width="20.77734375" customWidth="1"/>
    <col min="7425" max="7425" width="2.109375" customWidth="1"/>
    <col min="7426" max="7428" width="20.77734375" customWidth="1"/>
    <col min="7429" max="7429" width="3.77734375" customWidth="1"/>
    <col min="7430" max="7433" width="17.77734375" customWidth="1"/>
    <col min="7434" max="7436" width="20.77734375" customWidth="1"/>
    <col min="7681" max="7681" width="2.109375" customWidth="1"/>
    <col min="7682" max="7684" width="20.77734375" customWidth="1"/>
    <col min="7685" max="7685" width="3.77734375" customWidth="1"/>
    <col min="7686" max="7689" width="17.77734375" customWidth="1"/>
    <col min="7690" max="7692" width="20.77734375" customWidth="1"/>
    <col min="7937" max="7937" width="2.109375" customWidth="1"/>
    <col min="7938" max="7940" width="20.77734375" customWidth="1"/>
    <col min="7941" max="7941" width="3.77734375" customWidth="1"/>
    <col min="7942" max="7945" width="17.77734375" customWidth="1"/>
    <col min="7946" max="7948" width="20.77734375" customWidth="1"/>
    <col min="8193" max="8193" width="2.109375" customWidth="1"/>
    <col min="8194" max="8196" width="20.77734375" customWidth="1"/>
    <col min="8197" max="8197" width="3.77734375" customWidth="1"/>
    <col min="8198" max="8201" width="17.77734375" customWidth="1"/>
    <col min="8202" max="8204" width="20.77734375" customWidth="1"/>
    <col min="8449" max="8449" width="2.109375" customWidth="1"/>
    <col min="8450" max="8452" width="20.77734375" customWidth="1"/>
    <col min="8453" max="8453" width="3.77734375" customWidth="1"/>
    <col min="8454" max="8457" width="17.77734375" customWidth="1"/>
    <col min="8458" max="8460" width="20.77734375" customWidth="1"/>
    <col min="8705" max="8705" width="2.109375" customWidth="1"/>
    <col min="8706" max="8708" width="20.77734375" customWidth="1"/>
    <col min="8709" max="8709" width="3.77734375" customWidth="1"/>
    <col min="8710" max="8713" width="17.77734375" customWidth="1"/>
    <col min="8714" max="8716" width="20.77734375" customWidth="1"/>
    <col min="8961" max="8961" width="2.109375" customWidth="1"/>
    <col min="8962" max="8964" width="20.77734375" customWidth="1"/>
    <col min="8965" max="8965" width="3.77734375" customWidth="1"/>
    <col min="8966" max="8969" width="17.77734375" customWidth="1"/>
    <col min="8970" max="8972" width="20.77734375" customWidth="1"/>
    <col min="9217" max="9217" width="2.109375" customWidth="1"/>
    <col min="9218" max="9220" width="20.77734375" customWidth="1"/>
    <col min="9221" max="9221" width="3.77734375" customWidth="1"/>
    <col min="9222" max="9225" width="17.77734375" customWidth="1"/>
    <col min="9226" max="9228" width="20.77734375" customWidth="1"/>
    <col min="9473" max="9473" width="2.109375" customWidth="1"/>
    <col min="9474" max="9476" width="20.77734375" customWidth="1"/>
    <col min="9477" max="9477" width="3.77734375" customWidth="1"/>
    <col min="9478" max="9481" width="17.77734375" customWidth="1"/>
    <col min="9482" max="9484" width="20.77734375" customWidth="1"/>
    <col min="9729" max="9729" width="2.109375" customWidth="1"/>
    <col min="9730" max="9732" width="20.77734375" customWidth="1"/>
    <col min="9733" max="9733" width="3.77734375" customWidth="1"/>
    <col min="9734" max="9737" width="17.77734375" customWidth="1"/>
    <col min="9738" max="9740" width="20.77734375" customWidth="1"/>
    <col min="9985" max="9985" width="2.109375" customWidth="1"/>
    <col min="9986" max="9988" width="20.77734375" customWidth="1"/>
    <col min="9989" max="9989" width="3.77734375" customWidth="1"/>
    <col min="9990" max="9993" width="17.77734375" customWidth="1"/>
    <col min="9994" max="9996" width="20.77734375" customWidth="1"/>
    <col min="10241" max="10241" width="2.109375" customWidth="1"/>
    <col min="10242" max="10244" width="20.77734375" customWidth="1"/>
    <col min="10245" max="10245" width="3.77734375" customWidth="1"/>
    <col min="10246" max="10249" width="17.77734375" customWidth="1"/>
    <col min="10250" max="10252" width="20.77734375" customWidth="1"/>
    <col min="10497" max="10497" width="2.109375" customWidth="1"/>
    <col min="10498" max="10500" width="20.77734375" customWidth="1"/>
    <col min="10501" max="10501" width="3.77734375" customWidth="1"/>
    <col min="10502" max="10505" width="17.77734375" customWidth="1"/>
    <col min="10506" max="10508" width="20.77734375" customWidth="1"/>
    <col min="10753" max="10753" width="2.109375" customWidth="1"/>
    <col min="10754" max="10756" width="20.77734375" customWidth="1"/>
    <col min="10757" max="10757" width="3.77734375" customWidth="1"/>
    <col min="10758" max="10761" width="17.77734375" customWidth="1"/>
    <col min="10762" max="10764" width="20.77734375" customWidth="1"/>
    <col min="11009" max="11009" width="2.109375" customWidth="1"/>
    <col min="11010" max="11012" width="20.77734375" customWidth="1"/>
    <col min="11013" max="11013" width="3.77734375" customWidth="1"/>
    <col min="11014" max="11017" width="17.77734375" customWidth="1"/>
    <col min="11018" max="11020" width="20.77734375" customWidth="1"/>
    <col min="11265" max="11265" width="2.109375" customWidth="1"/>
    <col min="11266" max="11268" width="20.77734375" customWidth="1"/>
    <col min="11269" max="11269" width="3.77734375" customWidth="1"/>
    <col min="11270" max="11273" width="17.77734375" customWidth="1"/>
    <col min="11274" max="11276" width="20.77734375" customWidth="1"/>
    <col min="11521" max="11521" width="2.109375" customWidth="1"/>
    <col min="11522" max="11524" width="20.77734375" customWidth="1"/>
    <col min="11525" max="11525" width="3.77734375" customWidth="1"/>
    <col min="11526" max="11529" width="17.77734375" customWidth="1"/>
    <col min="11530" max="11532" width="20.77734375" customWidth="1"/>
    <col min="11777" max="11777" width="2.109375" customWidth="1"/>
    <col min="11778" max="11780" width="20.77734375" customWidth="1"/>
    <col min="11781" max="11781" width="3.77734375" customWidth="1"/>
    <col min="11782" max="11785" width="17.77734375" customWidth="1"/>
    <col min="11786" max="11788" width="20.77734375" customWidth="1"/>
    <col min="12033" max="12033" width="2.109375" customWidth="1"/>
    <col min="12034" max="12036" width="20.77734375" customWidth="1"/>
    <col min="12037" max="12037" width="3.77734375" customWidth="1"/>
    <col min="12038" max="12041" width="17.77734375" customWidth="1"/>
    <col min="12042" max="12044" width="20.77734375" customWidth="1"/>
    <col min="12289" max="12289" width="2.109375" customWidth="1"/>
    <col min="12290" max="12292" width="20.77734375" customWidth="1"/>
    <col min="12293" max="12293" width="3.77734375" customWidth="1"/>
    <col min="12294" max="12297" width="17.77734375" customWidth="1"/>
    <col min="12298" max="12300" width="20.77734375" customWidth="1"/>
    <col min="12545" max="12545" width="2.109375" customWidth="1"/>
    <col min="12546" max="12548" width="20.77734375" customWidth="1"/>
    <col min="12549" max="12549" width="3.77734375" customWidth="1"/>
    <col min="12550" max="12553" width="17.77734375" customWidth="1"/>
    <col min="12554" max="12556" width="20.77734375" customWidth="1"/>
    <col min="12801" max="12801" width="2.109375" customWidth="1"/>
    <col min="12802" max="12804" width="20.77734375" customWidth="1"/>
    <col min="12805" max="12805" width="3.77734375" customWidth="1"/>
    <col min="12806" max="12809" width="17.77734375" customWidth="1"/>
    <col min="12810" max="12812" width="20.77734375" customWidth="1"/>
    <col min="13057" max="13057" width="2.109375" customWidth="1"/>
    <col min="13058" max="13060" width="20.77734375" customWidth="1"/>
    <col min="13061" max="13061" width="3.77734375" customWidth="1"/>
    <col min="13062" max="13065" width="17.77734375" customWidth="1"/>
    <col min="13066" max="13068" width="20.77734375" customWidth="1"/>
    <col min="13313" max="13313" width="2.109375" customWidth="1"/>
    <col min="13314" max="13316" width="20.77734375" customWidth="1"/>
    <col min="13317" max="13317" width="3.77734375" customWidth="1"/>
    <col min="13318" max="13321" width="17.77734375" customWidth="1"/>
    <col min="13322" max="13324" width="20.77734375" customWidth="1"/>
    <col min="13569" max="13569" width="2.109375" customWidth="1"/>
    <col min="13570" max="13572" width="20.77734375" customWidth="1"/>
    <col min="13573" max="13573" width="3.77734375" customWidth="1"/>
    <col min="13574" max="13577" width="17.77734375" customWidth="1"/>
    <col min="13578" max="13580" width="20.77734375" customWidth="1"/>
    <col min="13825" max="13825" width="2.109375" customWidth="1"/>
    <col min="13826" max="13828" width="20.77734375" customWidth="1"/>
    <col min="13829" max="13829" width="3.77734375" customWidth="1"/>
    <col min="13830" max="13833" width="17.77734375" customWidth="1"/>
    <col min="13834" max="13836" width="20.77734375" customWidth="1"/>
    <col min="14081" max="14081" width="2.109375" customWidth="1"/>
    <col min="14082" max="14084" width="20.77734375" customWidth="1"/>
    <col min="14085" max="14085" width="3.77734375" customWidth="1"/>
    <col min="14086" max="14089" width="17.77734375" customWidth="1"/>
    <col min="14090" max="14092" width="20.77734375" customWidth="1"/>
    <col min="14337" max="14337" width="2.109375" customWidth="1"/>
    <col min="14338" max="14340" width="20.77734375" customWidth="1"/>
    <col min="14341" max="14341" width="3.77734375" customWidth="1"/>
    <col min="14342" max="14345" width="17.77734375" customWidth="1"/>
    <col min="14346" max="14348" width="20.77734375" customWidth="1"/>
    <col min="14593" max="14593" width="2.109375" customWidth="1"/>
    <col min="14594" max="14596" width="20.77734375" customWidth="1"/>
    <col min="14597" max="14597" width="3.77734375" customWidth="1"/>
    <col min="14598" max="14601" width="17.77734375" customWidth="1"/>
    <col min="14602" max="14604" width="20.77734375" customWidth="1"/>
    <col min="14849" max="14849" width="2.109375" customWidth="1"/>
    <col min="14850" max="14852" width="20.77734375" customWidth="1"/>
    <col min="14853" max="14853" width="3.77734375" customWidth="1"/>
    <col min="14854" max="14857" width="17.77734375" customWidth="1"/>
    <col min="14858" max="14860" width="20.77734375" customWidth="1"/>
    <col min="15105" max="15105" width="2.109375" customWidth="1"/>
    <col min="15106" max="15108" width="20.77734375" customWidth="1"/>
    <col min="15109" max="15109" width="3.77734375" customWidth="1"/>
    <col min="15110" max="15113" width="17.77734375" customWidth="1"/>
    <col min="15114" max="15116" width="20.77734375" customWidth="1"/>
    <col min="15361" max="15361" width="2.109375" customWidth="1"/>
    <col min="15362" max="15364" width="20.77734375" customWidth="1"/>
    <col min="15365" max="15365" width="3.77734375" customWidth="1"/>
    <col min="15366" max="15369" width="17.77734375" customWidth="1"/>
    <col min="15370" max="15372" width="20.77734375" customWidth="1"/>
    <col min="15617" max="15617" width="2.109375" customWidth="1"/>
    <col min="15618" max="15620" width="20.77734375" customWidth="1"/>
    <col min="15621" max="15621" width="3.77734375" customWidth="1"/>
    <col min="15622" max="15625" width="17.77734375" customWidth="1"/>
    <col min="15626" max="15628" width="20.77734375" customWidth="1"/>
    <col min="15873" max="15873" width="2.109375" customWidth="1"/>
    <col min="15874" max="15876" width="20.77734375" customWidth="1"/>
    <col min="15877" max="15877" width="3.77734375" customWidth="1"/>
    <col min="15878" max="15881" width="17.77734375" customWidth="1"/>
    <col min="15882" max="15884" width="20.77734375" customWidth="1"/>
    <col min="16129" max="16129" width="2.109375" customWidth="1"/>
    <col min="16130" max="16132" width="20.77734375" customWidth="1"/>
    <col min="16133" max="16133" width="3.77734375" customWidth="1"/>
    <col min="16134" max="16137" width="17.77734375" customWidth="1"/>
    <col min="16138" max="16140" width="20.77734375" customWidth="1"/>
  </cols>
  <sheetData>
    <row r="1" spans="2:10" ht="25.95" customHeight="1" x14ac:dyDescent="0.2">
      <c r="B1" s="80" t="s">
        <v>994</v>
      </c>
    </row>
    <row r="2" spans="2:10" ht="13.2" customHeight="1" thickBot="1" x14ac:dyDescent="0.25">
      <c r="B2" s="54"/>
    </row>
    <row r="3" spans="2:10" ht="25.95" customHeight="1" thickBot="1" x14ac:dyDescent="0.25">
      <c r="B3" s="151" t="s">
        <v>961</v>
      </c>
      <c r="C3" s="152"/>
      <c r="D3" s="152"/>
      <c r="E3" s="153"/>
      <c r="F3" s="153"/>
      <c r="G3" s="153"/>
      <c r="H3" s="153"/>
      <c r="I3" s="154"/>
      <c r="J3" s="81"/>
    </row>
    <row r="4" spans="2:10" ht="33" customHeight="1" thickBot="1" x14ac:dyDescent="0.25">
      <c r="B4" s="155" t="str">
        <f>HYPERLINK("#共通設問!B"&amp;共通設問!J5,共通設問!B5)</f>
        <v>問１．性別</v>
      </c>
      <c r="C4" s="156"/>
      <c r="D4" s="157"/>
      <c r="F4" s="158" t="s">
        <v>962</v>
      </c>
      <c r="G4" s="159"/>
      <c r="H4" s="159"/>
      <c r="I4" s="160"/>
    </row>
    <row r="5" spans="2:10" ht="33" customHeight="1" x14ac:dyDescent="0.2">
      <c r="B5" s="148" t="str">
        <f>HYPERLINK("#共通設問!F"&amp;共通設問!J5,共通設問!F5)</f>
        <v>問２．年齢</v>
      </c>
      <c r="C5" s="149"/>
      <c r="D5" s="150"/>
      <c r="F5" s="161" t="str">
        <f>HYPERLINK("#施策の満足度・重要度!B"&amp;施策の満足度・重要度!J4,施策の満足度・重要度!K4)</f>
        <v>1．地域福祉（地域福祉活動支援、生活困窮者支援など）</v>
      </c>
      <c r="G5" s="162"/>
      <c r="H5" s="162" t="str">
        <f>HYPERLINK("#施策の満足度・重要度!B"&amp;施策の満足度・重要度!J154,施策の満足度・重要度!K154)</f>
        <v>16．農業振興（担い手支援、農地保全支援など）</v>
      </c>
      <c r="I5" s="163"/>
    </row>
    <row r="6" spans="2:10" ht="33" customHeight="1" x14ac:dyDescent="0.2">
      <c r="B6" s="148" t="str">
        <f>HYPERLINK("#共通設問!B"&amp;共通設問!J19,共通設問!B19)</f>
        <v>問３．お住まいの地区</v>
      </c>
      <c r="C6" s="149"/>
      <c r="D6" s="150"/>
      <c r="F6" s="144" t="str">
        <f>HYPERLINK("#施策の満足度・重要度!B"&amp;施策の満足度・重要度!J14,施策の満足度・重要度!K14)</f>
        <v>2．子育て支援（妊娠・出産・育児支援、待機児童解消、児童虐待防止など）</v>
      </c>
      <c r="G6" s="145"/>
      <c r="H6" s="145" t="str">
        <f>HYPERLINK("#施策の満足度・重要度!B"&amp;施策の満足度・重要度!J164,施策の満足度・重要度!K164)</f>
        <v>17．観光振興（イベント実施、情報発信など）</v>
      </c>
      <c r="I6" s="147"/>
    </row>
    <row r="7" spans="2:10" ht="33" customHeight="1" x14ac:dyDescent="0.2">
      <c r="B7" s="148" t="str">
        <f>HYPERLINK("#共通設問!F"&amp;共通設問!J19,共通設問!F19)</f>
        <v>問４．佐倉市に転入してきましたか</v>
      </c>
      <c r="C7" s="149"/>
      <c r="D7" s="150"/>
      <c r="F7" s="144" t="str">
        <f>HYPERLINK("#施策の満足度・重要度!B"&amp;施策の満足度・重要度!J24,施策の満足度・重要度!K24)</f>
        <v>3．高齢者福祉（介護予防、介護保険サービス、認知症施策など）</v>
      </c>
      <c r="G7" s="145"/>
      <c r="H7" s="145" t="str">
        <f>HYPERLINK("#施策の満足度・重要度!B"&amp;施策の満足度・重要度!J174,施策の満足度・重要度!K174)</f>
        <v>18．文化・芸術振興（文化財保全、芸術文化普及など）</v>
      </c>
      <c r="I7" s="147"/>
    </row>
    <row r="8" spans="2:10" ht="33" customHeight="1" x14ac:dyDescent="0.2">
      <c r="B8" s="148" t="str">
        <f>HYPERLINK("#共通設問!B"&amp;共通設問!J33,共通設問!B33)</f>
        <v>問５．佐倉市の居住期間</v>
      </c>
      <c r="C8" s="149"/>
      <c r="D8" s="150"/>
      <c r="F8" s="144" t="str">
        <f>HYPERLINK("#施策の満足度・重要度!B"&amp;施策の満足度・重要度!J34,施策の満足度・重要度!K34)</f>
        <v>4．障害者福祉（障害への理解促進、障害者自立支援など）</v>
      </c>
      <c r="G8" s="145"/>
      <c r="H8" s="145" t="str">
        <f>HYPERLINK("#施策の満足度・重要度!B"&amp;施策の満足度・重要度!J184,施策の満足度・重要度!K184)</f>
        <v>19．学校教育（学力向上、指導力向上、佐倉学など）</v>
      </c>
      <c r="I8" s="147"/>
    </row>
    <row r="9" spans="2:10" ht="33" customHeight="1" x14ac:dyDescent="0.2">
      <c r="B9" s="148" t="str">
        <f>HYPERLINK("#共通設問!F"&amp;共通設問!J33,共通設問!F33)</f>
        <v>問６．職業</v>
      </c>
      <c r="C9" s="149"/>
      <c r="D9" s="150"/>
      <c r="F9" s="144" t="str">
        <f>HYPERLINK("#施策の満足度・重要度!B"&amp;施策の満足度・重要度!J44,施策の満足度・重要度!K44)</f>
        <v>5．健康づくり（生活習慣病予防、地域医療充実など）</v>
      </c>
      <c r="G9" s="145"/>
      <c r="H9" s="145" t="str">
        <f>HYPERLINK("#施策の満足度・重要度!B"&amp;施策の満足度・重要度!J194,施策の満足度・重要度!K194)</f>
        <v>20．教育環境（施設改修、情報機器整備、就学援助など）</v>
      </c>
      <c r="I9" s="147"/>
    </row>
    <row r="10" spans="2:10" ht="33" customHeight="1" x14ac:dyDescent="0.2">
      <c r="B10" s="148" t="str">
        <f>HYPERLINK("#共通設問!B"&amp;共通設問!J47,共通設問!B47)</f>
        <v>問７．通勤・通学先はどこですか</v>
      </c>
      <c r="C10" s="149"/>
      <c r="D10" s="150"/>
      <c r="F10" s="144" t="str">
        <f>HYPERLINK("#施策の満足度・重要度!B"&amp;施策の満足度・重要度!J54,施策の満足度・重要度!K54)</f>
        <v>6．都市計画・公共交通（公共交通網形成、景観形成、適切な土地利用など）</v>
      </c>
      <c r="G10" s="145"/>
      <c r="H10" s="145" t="str">
        <f>HYPERLINK("#施策の満足度・重要度!B"&amp;施策の満足度・重要度!J204,施策の満足度・重要度!K204)</f>
        <v>21．生涯学習（市民カレッジ、公民館・図書館の運営など）</v>
      </c>
      <c r="I10" s="147"/>
    </row>
    <row r="11" spans="2:10" ht="33" customHeight="1" x14ac:dyDescent="0.2">
      <c r="B11" s="148" t="str">
        <f>HYPERLINK("#共通設問!F"&amp;共通設問!J47,共通設問!F47)</f>
        <v>問８．（問７で「その他県内」「その他都内区市町村」「６．その他」のいずれかを選んだ方に伺います。）　通勤・通学先は具体的にどこですか</v>
      </c>
      <c r="C11" s="149"/>
      <c r="D11" s="150"/>
      <c r="F11" s="144" t="str">
        <f>HYPERLINK("#施策の満足度・重要度!B"&amp;施策の満足度・重要度!J64,施策の満足度・重要度!K64)</f>
        <v>7．住宅・住環境（良好な住環境整備、空き家利活用など）</v>
      </c>
      <c r="G11" s="145"/>
      <c r="H11" s="145" t="str">
        <f>HYPERLINK("#施策の満足度・重要度!B"&amp;施策の満足度・重要度!J214,施策の満足度・重要度!K214)</f>
        <v>22．青少年健全育成（青少年活動団体の支援、青少年の居場所づくりなど）</v>
      </c>
      <c r="I11" s="147"/>
    </row>
    <row r="12" spans="2:10" ht="33" customHeight="1" x14ac:dyDescent="0.2">
      <c r="B12" s="148" t="str">
        <f>HYPERLINK("#共通設問!B"&amp;共通設問!J89,"問９．一緒に住んでいる家族について（家族の人数は（回答者含む））")</f>
        <v>問９．一緒に住んでいる家族について（家族の人数は（回答者含む））</v>
      </c>
      <c r="C12" s="149"/>
      <c r="D12" s="150"/>
      <c r="F12" s="144" t="str">
        <f>HYPERLINK("#施策の満足度・重要度!B"&amp;施策の満足度・重要度!J74,施策の満足度・重要度!K74)</f>
        <v>8．道路環境（道路整備、街灯・カーブミラー・区画線等の整備など）</v>
      </c>
      <c r="G12" s="145"/>
      <c r="H12" s="145" t="str">
        <f>HYPERLINK("#施策の満足度・重要度!B"&amp;施策の満足度・重要度!J224,施策の満足度・重要度!K224)</f>
        <v>23．スポーツ振興（スポーツイベント開催、施設管理など）</v>
      </c>
      <c r="I12" s="147"/>
    </row>
    <row r="13" spans="2:10" ht="33" customHeight="1" x14ac:dyDescent="0.2">
      <c r="B13" s="148" t="str">
        <f>HYPERLINK("#共通設問!B"&amp;共通設問!J105,共通設問!B105)</f>
        <v>問10．お住まいについて</v>
      </c>
      <c r="C13" s="149"/>
      <c r="D13" s="150"/>
      <c r="F13" s="144" t="str">
        <f>HYPERLINK("#施策の満足度・重要度!B"&amp;施策の満足度・重要度!J84,施策の満足度・重要度!K84)</f>
        <v>9．公園・緑地整備（公園の充実、緑地管理など）</v>
      </c>
      <c r="G13" s="145"/>
      <c r="H13" s="145" t="str">
        <f>HYPERLINK("#施策の満足度・重要度!B"&amp;施策の満足度・重要度!J234,施策の満足度・重要度!K234)</f>
        <v>24．コミュニティ（自治会活動支援、コミュニティセンター管理など）</v>
      </c>
      <c r="I13" s="147"/>
    </row>
    <row r="14" spans="2:10" ht="33" customHeight="1" x14ac:dyDescent="0.2">
      <c r="B14" s="148" t="str">
        <f>HYPERLINK("#共通設問!F"&amp;共通設問!J105,共通設問!F105)</f>
        <v>問11．佐倉市が好きですか</v>
      </c>
      <c r="C14" s="149"/>
      <c r="D14" s="150"/>
      <c r="F14" s="144" t="str">
        <f>HYPERLINK("#施策の満足度・重要度!B"&amp;施策の満足度・重要度!J94,施策の満足度・重要度!K94)</f>
        <v>10．上下水道（安定的な水供給、雨水被害軽減など）</v>
      </c>
      <c r="G14" s="145"/>
      <c r="H14" s="145" t="str">
        <f>HYPERLINK("#施策の満足度・重要度!B"&amp;施策の満足度・重要度!J244,施策の満足度・重要度!K244)</f>
        <v>25．平和・国際化（平和の啓発、平和使節団派遣、行政情報の翻訳など）</v>
      </c>
      <c r="I14" s="147"/>
    </row>
    <row r="15" spans="2:10" ht="33" customHeight="1" x14ac:dyDescent="0.2">
      <c r="B15" s="148" t="str">
        <f>HYPERLINK("#共通設問!B"&amp;共通設問!J117,共通設問!B117)</f>
        <v>問12．佐倉市の住み心地をどのように感じますか</v>
      </c>
      <c r="C15" s="149"/>
      <c r="D15" s="150"/>
      <c r="F15" s="144" t="str">
        <f>HYPERLINK("#施策の満足度・重要度!B"&amp;施策の満足度・重要度!J104,施策の満足度・重要度!K104)</f>
        <v>11．消防・防災（消防団支援、防災啓発、河川改修など）</v>
      </c>
      <c r="G15" s="145"/>
      <c r="H15" s="145" t="str">
        <f>HYPERLINK("#施策の満足度・重要度!B"&amp;施策の満足度・重要度!J254,施策の満足度・重要度!K254)</f>
        <v>26．情報発信・共有、広聴（行政情報の発信、シティプロモーション、パブコメなど）</v>
      </c>
      <c r="I15" s="147"/>
    </row>
    <row r="16" spans="2:10" ht="33" customHeight="1" x14ac:dyDescent="0.2">
      <c r="B16" s="148" t="str">
        <f>HYPERLINK("#共通設問!F"&amp;共通設問!J117,共通設問!F117)</f>
        <v>問13．今後も佐倉市に住み続けたいですか</v>
      </c>
      <c r="C16" s="149"/>
      <c r="D16" s="150"/>
      <c r="F16" s="144" t="str">
        <f>HYPERLINK("#施策の満足度・重要度!B"&amp;施策の満足度・重要度!J114,施策の満足度・重要度!K114)</f>
        <v>12．防犯・交通安全（犯罪抑止、交通安全対策）</v>
      </c>
      <c r="G16" s="145"/>
      <c r="H16" s="145" t="str">
        <f>HYPERLINK("#施策の満足度・重要度!B"&amp;施策の満足度・重要度!J264,施策の満足度・重要度!K264)</f>
        <v>27．人権・男女平等参画（人権教育、男女平等参画推進センター運営など）</v>
      </c>
      <c r="I16" s="147"/>
    </row>
    <row r="17" spans="2:10" ht="33" customHeight="1" thickBot="1" x14ac:dyDescent="0.25">
      <c r="B17" s="164" t="str">
        <f>HYPERLINK("#共通設問!B"&amp;共通設問!J154,共通設問!B154)</f>
        <v>問14．「佐倉市」と聞いてイメージするものは何ですか</v>
      </c>
      <c r="C17" s="165"/>
      <c r="D17" s="166"/>
      <c r="F17" s="144" t="str">
        <f>HYPERLINK("#施策の満足度・重要度!B"&amp;施策の満足度・重要度!J124,施策の満足度・重要度!K124)</f>
        <v>13．市民相談・結婚支援</v>
      </c>
      <c r="G17" s="145"/>
      <c r="H17" s="145" t="str">
        <f>HYPERLINK("#施策の満足度・重要度!B"&amp;施策の満足度・重要度!J274,施策の満足度・重要度!K274)</f>
        <v>28．行財政運営（持続可能な行財政運営、行政手続き簡素化など）</v>
      </c>
      <c r="I17" s="147"/>
    </row>
    <row r="18" spans="2:10" ht="33" customHeight="1" x14ac:dyDescent="0.2">
      <c r="F18" s="144" t="str">
        <f>HYPERLINK("#施策の満足度・重要度!B"&amp;施策の満足度・重要度!J134,施策の満足度・重要度!K134)</f>
        <v>14．環境保全（ごみの減量・資源化、温暖化対策など）</v>
      </c>
      <c r="G18" s="145"/>
      <c r="H18" s="145" t="str">
        <f>HYPERLINK("#施策の満足度・重要度!B"&amp;施策の満足度・重要度!J284,施策の満足度・重要度!K284)</f>
        <v>29．資産管理・運営（市財産の管理など）</v>
      </c>
      <c r="I18" s="147"/>
    </row>
    <row r="19" spans="2:10" ht="33" customHeight="1" thickBot="1" x14ac:dyDescent="0.25">
      <c r="F19" s="146" t="str">
        <f>HYPERLINK("#施策の満足度・重要度!B"&amp;施策の満足度・重要度!J144,施策の満足度・重要度!K144)</f>
        <v>15．商工業振興（企業の競争力向上、企業誘致、創業・承継推進など）</v>
      </c>
      <c r="G19" s="142"/>
      <c r="H19" s="142" t="str">
        <f>HYPERLINK("#施策の満足度・重要度!B"&amp;施策の満足度・重要度!J294,施策の満足度・重要度!K294)</f>
        <v>30．企業・高等教育機関等との連携（大学等との連携など）</v>
      </c>
      <c r="I19" s="143"/>
    </row>
    <row r="20" spans="2:10" ht="13.2" customHeight="1" x14ac:dyDescent="0.2"/>
    <row r="21" spans="2:10" ht="25.95" customHeight="1" thickBot="1" x14ac:dyDescent="0.25">
      <c r="B21" s="54" t="s">
        <v>963</v>
      </c>
    </row>
    <row r="22" spans="2:10" ht="25.95" customHeight="1" thickBot="1" x14ac:dyDescent="0.25">
      <c r="B22" s="101" t="s">
        <v>910</v>
      </c>
      <c r="C22" s="101" t="s">
        <v>919</v>
      </c>
      <c r="D22" s="101" t="s">
        <v>927</v>
      </c>
      <c r="E22" s="82"/>
      <c r="J22" s="55"/>
    </row>
    <row r="23" spans="2:10" ht="25.95" customHeight="1" x14ac:dyDescent="0.2"/>
    <row r="24" spans="2:10" ht="25.95" customHeight="1" x14ac:dyDescent="0.2"/>
    <row r="25" spans="2:10" ht="25.95" customHeight="1" x14ac:dyDescent="0.2"/>
    <row r="26" spans="2:10" ht="25.95" customHeight="1" x14ac:dyDescent="0.2"/>
    <row r="27" spans="2:10" ht="25.95" customHeight="1" x14ac:dyDescent="0.2"/>
    <row r="28" spans="2:10" ht="25.95" customHeight="1" x14ac:dyDescent="0.2"/>
    <row r="29" spans="2:10" ht="25.95" customHeight="1" x14ac:dyDescent="0.2"/>
    <row r="30" spans="2:10" ht="25.95" customHeight="1" x14ac:dyDescent="0.2"/>
    <row r="31" spans="2:10" ht="25.95" customHeight="1" x14ac:dyDescent="0.2"/>
    <row r="32" spans="2:10" ht="25.95" customHeight="1" x14ac:dyDescent="0.2"/>
    <row r="33" ht="25.95" customHeight="1" x14ac:dyDescent="0.2"/>
    <row r="34" ht="25.95" customHeight="1" x14ac:dyDescent="0.2"/>
    <row r="35" ht="25.95" customHeight="1" x14ac:dyDescent="0.2"/>
    <row r="36" ht="25.95" customHeight="1" x14ac:dyDescent="0.2"/>
    <row r="37" ht="25.95" customHeight="1" x14ac:dyDescent="0.2"/>
    <row r="38" ht="25.95" customHeight="1" x14ac:dyDescent="0.2"/>
    <row r="39" ht="25.95" customHeight="1" x14ac:dyDescent="0.2"/>
    <row r="40" ht="25.95" customHeight="1" x14ac:dyDescent="0.2"/>
    <row r="41" ht="25.95" customHeight="1" x14ac:dyDescent="0.2"/>
    <row r="42" ht="25.95" customHeight="1" x14ac:dyDescent="0.2"/>
    <row r="43" ht="25.95" customHeight="1" x14ac:dyDescent="0.2"/>
    <row r="44" ht="25.95" customHeight="1" x14ac:dyDescent="0.2"/>
    <row r="45" ht="25.95" customHeight="1" x14ac:dyDescent="0.2"/>
    <row r="46" ht="25.95" customHeight="1" x14ac:dyDescent="0.2"/>
    <row r="47" ht="25.95" customHeight="1" x14ac:dyDescent="0.2"/>
    <row r="48" ht="25.95" customHeight="1" x14ac:dyDescent="0.2"/>
    <row r="49" ht="25.95" customHeight="1" x14ac:dyDescent="0.2"/>
    <row r="50" ht="25.95" customHeight="1" x14ac:dyDescent="0.2"/>
    <row r="51" ht="25.95" customHeight="1" x14ac:dyDescent="0.2"/>
    <row r="52" ht="25.95" customHeight="1" x14ac:dyDescent="0.2"/>
    <row r="53" ht="25.95" customHeight="1" x14ac:dyDescent="0.2"/>
    <row r="54" ht="25.95" customHeight="1" x14ac:dyDescent="0.2"/>
    <row r="55" ht="25.95" customHeight="1" x14ac:dyDescent="0.2"/>
    <row r="56" ht="25.95" customHeight="1" x14ac:dyDescent="0.2"/>
    <row r="57" ht="25.95" customHeight="1" x14ac:dyDescent="0.2"/>
    <row r="58" ht="25.95" customHeight="1" x14ac:dyDescent="0.2"/>
    <row r="59" ht="25.95" customHeight="1" x14ac:dyDescent="0.2"/>
    <row r="60" ht="25.95" customHeight="1" x14ac:dyDescent="0.2"/>
    <row r="61" ht="25.95" customHeight="1" x14ac:dyDescent="0.2"/>
    <row r="62" ht="25.95" customHeight="1" x14ac:dyDescent="0.2"/>
    <row r="63" ht="25.95" customHeight="1" x14ac:dyDescent="0.2"/>
    <row r="64" ht="25.95" customHeight="1" x14ac:dyDescent="0.2"/>
    <row r="65" ht="25.95" customHeight="1" x14ac:dyDescent="0.2"/>
    <row r="66" ht="25.95" customHeight="1" x14ac:dyDescent="0.2"/>
    <row r="67" ht="25.95" customHeight="1" x14ac:dyDescent="0.2"/>
  </sheetData>
  <mergeCells count="46">
    <mergeCell ref="H6:I6"/>
    <mergeCell ref="H7:I7"/>
    <mergeCell ref="B6:D6"/>
    <mergeCell ref="B7:D7"/>
    <mergeCell ref="B17:D17"/>
    <mergeCell ref="H17:I17"/>
    <mergeCell ref="B11:D11"/>
    <mergeCell ref="F12:G12"/>
    <mergeCell ref="F13:G13"/>
    <mergeCell ref="H11:I11"/>
    <mergeCell ref="H12:I12"/>
    <mergeCell ref="F11:G11"/>
    <mergeCell ref="B16:D16"/>
    <mergeCell ref="B8:D8"/>
    <mergeCell ref="B12:D12"/>
    <mergeCell ref="B13:D13"/>
    <mergeCell ref="B3:I3"/>
    <mergeCell ref="B4:D4"/>
    <mergeCell ref="F4:I4"/>
    <mergeCell ref="B5:D5"/>
    <mergeCell ref="B10:D10"/>
    <mergeCell ref="F5:G5"/>
    <mergeCell ref="F6:G6"/>
    <mergeCell ref="F7:G7"/>
    <mergeCell ref="F8:G8"/>
    <mergeCell ref="F9:G9"/>
    <mergeCell ref="F10:G10"/>
    <mergeCell ref="H10:I10"/>
    <mergeCell ref="H9:I9"/>
    <mergeCell ref="H5:I5"/>
    <mergeCell ref="H8:I8"/>
    <mergeCell ref="B9:D9"/>
    <mergeCell ref="B14:D14"/>
    <mergeCell ref="B15:D15"/>
    <mergeCell ref="H13:I13"/>
    <mergeCell ref="H14:I14"/>
    <mergeCell ref="H18:I18"/>
    <mergeCell ref="H15:I15"/>
    <mergeCell ref="F14:G14"/>
    <mergeCell ref="F15:G15"/>
    <mergeCell ref="H19:I19"/>
    <mergeCell ref="F16:G16"/>
    <mergeCell ref="F17:G17"/>
    <mergeCell ref="F18:G18"/>
    <mergeCell ref="F19:G19"/>
    <mergeCell ref="H16:I16"/>
  </mergeCells>
  <phoneticPr fontId="5"/>
  <hyperlinks>
    <hyperlink ref="B22" location="'目次（A票）'!A1" display="A票" xr:uid="{41EF2761-9854-4DA7-8B88-3DE7D1B6E8FB}"/>
    <hyperlink ref="C22" location="'目次（B票）'!A1" display="B票" xr:uid="{D21D7B2D-10BC-43C3-938E-C519C55ADF8B}"/>
    <hyperlink ref="D22" location="'目次（C票）'!A1" display="C票" xr:uid="{BE8F498C-A76E-4CEC-8D99-29173B48E620}"/>
    <hyperlink ref="B3:I3" location="共通設問!C2" display="各調査の共通設問（年齢、職業、施策の満足度・重要度など）" xr:uid="{1EBD3926-AB7C-40D0-86FE-1450AD6908E2}"/>
  </hyperlinks>
  <pageMargins left="0.70866141732283472" right="0.70866141732283472" top="0.74803149606299213" bottom="0.74803149606299213" header="0.31496062992125984" footer="0.31496062992125984"/>
  <pageSetup paperSize="9" scale="63" fitToHeight="0" orientation="portrait" horizontalDpi="300" verticalDpi="300"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9C6FB-8F1A-4414-8FAD-4F5D6F859EE5}">
  <sheetPr codeName="Sheet7">
    <pageSetUpPr fitToPage="1"/>
  </sheetPr>
  <dimension ref="A1:L138"/>
  <sheetViews>
    <sheetView showGridLines="0" view="pageBreakPreview" zoomScaleNormal="175" zoomScaleSheetLayoutView="100" workbookViewId="0">
      <selection activeCell="B4" sqref="B4"/>
    </sheetView>
  </sheetViews>
  <sheetFormatPr defaultRowHeight="13.2" x14ac:dyDescent="0.2"/>
  <cols>
    <col min="1" max="1" width="2.77734375" customWidth="1"/>
    <col min="2" max="2" width="80.109375" customWidth="1"/>
    <col min="3" max="3" width="2.77734375" customWidth="1"/>
    <col min="257" max="257" width="3.33203125" customWidth="1"/>
    <col min="513" max="513" width="3.33203125" customWidth="1"/>
    <col min="769" max="769" width="3.33203125" customWidth="1"/>
    <col min="1025" max="1025" width="3.33203125" customWidth="1"/>
    <col min="1281" max="1281" width="3.33203125" customWidth="1"/>
    <col min="1537" max="1537" width="3.33203125" customWidth="1"/>
    <col min="1793" max="1793" width="3.33203125" customWidth="1"/>
    <col min="2049" max="2049" width="3.33203125" customWidth="1"/>
    <col min="2305" max="2305" width="3.33203125" customWidth="1"/>
    <col min="2561" max="2561" width="3.33203125" customWidth="1"/>
    <col min="2817" max="2817" width="3.33203125" customWidth="1"/>
    <col min="3073" max="3073" width="3.33203125" customWidth="1"/>
    <col min="3329" max="3329" width="3.33203125" customWidth="1"/>
    <col min="3585" max="3585" width="3.33203125" customWidth="1"/>
    <col min="3841" max="3841" width="3.33203125" customWidth="1"/>
    <col min="4097" max="4097" width="3.33203125" customWidth="1"/>
    <col min="4353" max="4353" width="3.33203125" customWidth="1"/>
    <col min="4609" max="4609" width="3.33203125" customWidth="1"/>
    <col min="4865" max="4865" width="3.33203125" customWidth="1"/>
    <col min="5121" max="5121" width="3.33203125" customWidth="1"/>
    <col min="5377" max="5377" width="3.33203125" customWidth="1"/>
    <col min="5633" max="5633" width="3.33203125" customWidth="1"/>
    <col min="5889" max="5889" width="3.33203125" customWidth="1"/>
    <col min="6145" max="6145" width="3.33203125" customWidth="1"/>
    <col min="6401" max="6401" width="3.33203125" customWidth="1"/>
    <col min="6657" max="6657" width="3.33203125" customWidth="1"/>
    <col min="6913" max="6913" width="3.33203125" customWidth="1"/>
    <col min="7169" max="7169" width="3.33203125" customWidth="1"/>
    <col min="7425" max="7425" width="3.33203125" customWidth="1"/>
    <col min="7681" max="7681" width="3.33203125" customWidth="1"/>
    <col min="7937" max="7937" width="3.33203125" customWidth="1"/>
    <col min="8193" max="8193" width="3.33203125" customWidth="1"/>
    <col min="8449" max="8449" width="3.33203125" customWidth="1"/>
    <col min="8705" max="8705" width="3.33203125" customWidth="1"/>
    <col min="8961" max="8961" width="3.33203125" customWidth="1"/>
    <col min="9217" max="9217" width="3.33203125" customWidth="1"/>
    <col min="9473" max="9473" width="3.33203125" customWidth="1"/>
    <col min="9729" max="9729" width="3.33203125" customWidth="1"/>
    <col min="9985" max="9985" width="3.33203125" customWidth="1"/>
    <col min="10241" max="10241" width="3.33203125" customWidth="1"/>
    <col min="10497" max="10497" width="3.33203125" customWidth="1"/>
    <col min="10753" max="10753" width="3.33203125" customWidth="1"/>
    <col min="11009" max="11009" width="3.33203125" customWidth="1"/>
    <col min="11265" max="11265" width="3.33203125" customWidth="1"/>
    <col min="11521" max="11521" width="3.33203125" customWidth="1"/>
    <col min="11777" max="11777" width="3.33203125" customWidth="1"/>
    <col min="12033" max="12033" width="3.33203125" customWidth="1"/>
    <col min="12289" max="12289" width="3.33203125" customWidth="1"/>
    <col min="12545" max="12545" width="3.33203125" customWidth="1"/>
    <col min="12801" max="12801" width="3.33203125" customWidth="1"/>
    <col min="13057" max="13057" width="3.33203125" customWidth="1"/>
    <col min="13313" max="13313" width="3.33203125" customWidth="1"/>
    <col min="13569" max="13569" width="3.33203125" customWidth="1"/>
    <col min="13825" max="13825" width="3.33203125" customWidth="1"/>
    <col min="14081" max="14081" width="3.33203125" customWidth="1"/>
    <col min="14337" max="14337" width="3.33203125" customWidth="1"/>
    <col min="14593" max="14593" width="3.33203125" customWidth="1"/>
    <col min="14849" max="14849" width="3.33203125" customWidth="1"/>
    <col min="15105" max="15105" width="3.33203125" customWidth="1"/>
    <col min="15361" max="15361" width="3.33203125" customWidth="1"/>
    <col min="15617" max="15617" width="3.33203125" customWidth="1"/>
    <col min="15873" max="15873" width="3.33203125" customWidth="1"/>
    <col min="16129" max="16129" width="3.33203125" customWidth="1"/>
  </cols>
  <sheetData>
    <row r="1" spans="1:12" x14ac:dyDescent="0.2">
      <c r="B1" s="102"/>
      <c r="C1" s="102"/>
      <c r="D1" s="102"/>
      <c r="E1" s="102"/>
      <c r="F1" s="102"/>
      <c r="G1" s="102"/>
      <c r="H1" s="102"/>
      <c r="I1" s="102"/>
      <c r="J1" s="102"/>
    </row>
    <row r="2" spans="1:12" ht="25.95" customHeight="1" x14ac:dyDescent="0.2">
      <c r="B2" s="54" t="s">
        <v>918</v>
      </c>
      <c r="C2" s="102"/>
      <c r="D2" s="102"/>
      <c r="E2" s="102"/>
      <c r="F2" s="102"/>
      <c r="G2" s="102"/>
      <c r="H2" s="102"/>
      <c r="I2" s="102"/>
      <c r="J2" s="102"/>
    </row>
    <row r="3" spans="1:12" s="21" customFormat="1" x14ac:dyDescent="0.15">
      <c r="B3" s="1"/>
      <c r="C3" s="103"/>
      <c r="D3" s="104"/>
      <c r="E3" s="46"/>
      <c r="F3" s="102"/>
      <c r="G3" s="102"/>
      <c r="H3" s="102"/>
      <c r="J3" s="102"/>
      <c r="K3"/>
      <c r="L3"/>
    </row>
    <row r="4" spans="1:12" ht="16.2" x14ac:dyDescent="0.15">
      <c r="B4" s="140" t="s">
        <v>1016</v>
      </c>
      <c r="C4" s="54"/>
      <c r="D4" s="54"/>
      <c r="E4" s="54"/>
      <c r="F4" s="54"/>
      <c r="G4" s="54"/>
      <c r="H4" s="54"/>
      <c r="I4" s="54"/>
      <c r="J4" s="54"/>
    </row>
    <row r="5" spans="1:12" ht="36" x14ac:dyDescent="0.2">
      <c r="A5" s="31"/>
      <c r="B5" s="106" t="s">
        <v>1017</v>
      </c>
      <c r="C5" s="105"/>
      <c r="D5" s="105"/>
      <c r="E5" s="105"/>
      <c r="F5" s="105"/>
      <c r="G5" s="105"/>
      <c r="H5" s="105"/>
      <c r="I5" s="105"/>
      <c r="J5" s="105"/>
    </row>
    <row r="6" spans="1:12" ht="48" x14ac:dyDescent="0.2">
      <c r="B6" s="106" t="s">
        <v>1018</v>
      </c>
      <c r="C6" s="32"/>
    </row>
    <row r="7" spans="1:12" ht="48" x14ac:dyDescent="0.2">
      <c r="B7" s="106" t="s">
        <v>1019</v>
      </c>
      <c r="C7" s="32"/>
    </row>
    <row r="8" spans="1:12" ht="36" x14ac:dyDescent="0.2">
      <c r="B8" s="106" t="s">
        <v>1020</v>
      </c>
      <c r="C8" s="32"/>
    </row>
    <row r="9" spans="1:12" ht="60" x14ac:dyDescent="0.2">
      <c r="B9" s="106" t="s">
        <v>1021</v>
      </c>
      <c r="C9" s="32"/>
    </row>
    <row r="10" spans="1:12" x14ac:dyDescent="0.2">
      <c r="B10" s="106" t="s">
        <v>1022</v>
      </c>
      <c r="C10" s="32"/>
    </row>
    <row r="11" spans="1:12" ht="24" x14ac:dyDescent="0.2">
      <c r="B11" s="106" t="s">
        <v>1023</v>
      </c>
      <c r="C11" s="32"/>
    </row>
    <row r="12" spans="1:12" ht="36" x14ac:dyDescent="0.2">
      <c r="B12" s="106" t="s">
        <v>1024</v>
      </c>
      <c r="C12" s="32"/>
    </row>
    <row r="13" spans="1:12" ht="48" x14ac:dyDescent="0.2">
      <c r="B13" s="106" t="s">
        <v>1025</v>
      </c>
      <c r="C13" s="32"/>
    </row>
    <row r="14" spans="1:12" x14ac:dyDescent="0.2">
      <c r="B14" s="106" t="s">
        <v>1026</v>
      </c>
      <c r="C14" s="32"/>
    </row>
    <row r="15" spans="1:12" ht="24" x14ac:dyDescent="0.2">
      <c r="B15" s="106" t="s">
        <v>1027</v>
      </c>
      <c r="C15" s="32"/>
    </row>
    <row r="16" spans="1:12" x14ac:dyDescent="0.2">
      <c r="B16" s="106" t="s">
        <v>1028</v>
      </c>
      <c r="C16" s="32"/>
    </row>
    <row r="17" spans="2:3" ht="24" x14ac:dyDescent="0.2">
      <c r="B17" s="106" t="s">
        <v>1029</v>
      </c>
      <c r="C17" s="32"/>
    </row>
    <row r="18" spans="2:3" ht="36" x14ac:dyDescent="0.2">
      <c r="B18" s="106" t="s">
        <v>1030</v>
      </c>
      <c r="C18" s="32"/>
    </row>
    <row r="19" spans="2:3" ht="36" x14ac:dyDescent="0.2">
      <c r="B19" s="106" t="s">
        <v>1031</v>
      </c>
      <c r="C19" s="32"/>
    </row>
    <row r="20" spans="2:3" x14ac:dyDescent="0.2">
      <c r="B20" s="106" t="s">
        <v>1032</v>
      </c>
      <c r="C20" s="32"/>
    </row>
    <row r="21" spans="2:3" ht="36" x14ac:dyDescent="0.2">
      <c r="B21" s="106" t="s">
        <v>1033</v>
      </c>
      <c r="C21" s="32"/>
    </row>
    <row r="22" spans="2:3" ht="60" x14ac:dyDescent="0.2">
      <c r="B22" s="106" t="s">
        <v>1034</v>
      </c>
      <c r="C22" s="32"/>
    </row>
    <row r="23" spans="2:3" ht="24" x14ac:dyDescent="0.2">
      <c r="B23" s="106" t="s">
        <v>1035</v>
      </c>
      <c r="C23" s="32"/>
    </row>
    <row r="24" spans="2:3" ht="24" x14ac:dyDescent="0.2">
      <c r="B24" s="106" t="s">
        <v>1036</v>
      </c>
      <c r="C24" s="32"/>
    </row>
    <row r="25" spans="2:3" ht="36" x14ac:dyDescent="0.2">
      <c r="B25" s="106" t="s">
        <v>1037</v>
      </c>
      <c r="C25" s="32"/>
    </row>
    <row r="26" spans="2:3" ht="72" x14ac:dyDescent="0.2">
      <c r="B26" s="106" t="s">
        <v>1038</v>
      </c>
      <c r="C26" s="32"/>
    </row>
    <row r="27" spans="2:3" x14ac:dyDescent="0.2">
      <c r="B27" s="106" t="s">
        <v>1039</v>
      </c>
      <c r="C27" s="32"/>
    </row>
    <row r="28" spans="2:3" ht="24" x14ac:dyDescent="0.2">
      <c r="B28" s="106" t="s">
        <v>1040</v>
      </c>
      <c r="C28" s="32"/>
    </row>
    <row r="29" spans="2:3" ht="48" x14ac:dyDescent="0.2">
      <c r="B29" s="106" t="s">
        <v>1041</v>
      </c>
      <c r="C29" s="32"/>
    </row>
    <row r="30" spans="2:3" ht="36" x14ac:dyDescent="0.2">
      <c r="B30" s="106" t="s">
        <v>1042</v>
      </c>
      <c r="C30" s="32"/>
    </row>
    <row r="31" spans="2:3" x14ac:dyDescent="0.2">
      <c r="B31" s="106" t="s">
        <v>1043</v>
      </c>
      <c r="C31" s="32"/>
    </row>
    <row r="32" spans="2:3" ht="24" x14ac:dyDescent="0.2">
      <c r="B32" s="106" t="s">
        <v>1044</v>
      </c>
      <c r="C32" s="32"/>
    </row>
    <row r="33" spans="2:3" ht="60" x14ac:dyDescent="0.2">
      <c r="B33" s="106" t="s">
        <v>1045</v>
      </c>
      <c r="C33" s="32"/>
    </row>
    <row r="34" spans="2:3" x14ac:dyDescent="0.2">
      <c r="B34" s="106" t="s">
        <v>1046</v>
      </c>
      <c r="C34" s="32"/>
    </row>
    <row r="35" spans="2:3" ht="24" x14ac:dyDescent="0.2">
      <c r="B35" s="106" t="s">
        <v>1047</v>
      </c>
      <c r="C35" s="32"/>
    </row>
    <row r="36" spans="2:3" ht="24" x14ac:dyDescent="0.2">
      <c r="B36" s="106" t="s">
        <v>1048</v>
      </c>
      <c r="C36" s="32"/>
    </row>
    <row r="37" spans="2:3" ht="36" x14ac:dyDescent="0.2">
      <c r="B37" s="106" t="s">
        <v>1049</v>
      </c>
      <c r="C37" s="32"/>
    </row>
    <row r="38" spans="2:3" x14ac:dyDescent="0.2">
      <c r="B38" s="106" t="s">
        <v>1050</v>
      </c>
      <c r="C38" s="32"/>
    </row>
    <row r="39" spans="2:3" x14ac:dyDescent="0.2">
      <c r="B39" s="106" t="s">
        <v>1051</v>
      </c>
      <c r="C39" s="32"/>
    </row>
    <row r="40" spans="2:3" ht="24" x14ac:dyDescent="0.2">
      <c r="B40" s="106" t="s">
        <v>1052</v>
      </c>
      <c r="C40" s="32"/>
    </row>
    <row r="41" spans="2:3" x14ac:dyDescent="0.2">
      <c r="B41" s="106" t="s">
        <v>1053</v>
      </c>
      <c r="C41" s="32"/>
    </row>
    <row r="42" spans="2:3" x14ac:dyDescent="0.2">
      <c r="B42" s="106" t="s">
        <v>1054</v>
      </c>
      <c r="C42" s="32"/>
    </row>
    <row r="43" spans="2:3" ht="36" x14ac:dyDescent="0.2">
      <c r="B43" s="106" t="s">
        <v>1055</v>
      </c>
      <c r="C43" s="32"/>
    </row>
    <row r="44" spans="2:3" ht="60" x14ac:dyDescent="0.2">
      <c r="B44" s="106" t="s">
        <v>1056</v>
      </c>
      <c r="C44" s="32"/>
    </row>
    <row r="45" spans="2:3" ht="48" x14ac:dyDescent="0.2">
      <c r="B45" s="106" t="s">
        <v>1057</v>
      </c>
      <c r="C45" s="32"/>
    </row>
    <row r="46" spans="2:3" ht="36" x14ac:dyDescent="0.2">
      <c r="B46" s="106" t="s">
        <v>1058</v>
      </c>
      <c r="C46" s="32"/>
    </row>
    <row r="47" spans="2:3" x14ac:dyDescent="0.2">
      <c r="B47" s="106" t="s">
        <v>1059</v>
      </c>
      <c r="C47" s="32"/>
    </row>
    <row r="48" spans="2:3" ht="24" x14ac:dyDescent="0.2">
      <c r="B48" s="106" t="s">
        <v>1060</v>
      </c>
      <c r="C48" s="32"/>
    </row>
    <row r="49" spans="2:3" x14ac:dyDescent="0.2">
      <c r="B49" s="106" t="s">
        <v>1061</v>
      </c>
      <c r="C49" s="32"/>
    </row>
    <row r="50" spans="2:3" ht="24" x14ac:dyDescent="0.2">
      <c r="B50" s="106" t="s">
        <v>1062</v>
      </c>
      <c r="C50" s="32"/>
    </row>
    <row r="51" spans="2:3" ht="48" x14ac:dyDescent="0.2">
      <c r="B51" s="106" t="s">
        <v>1063</v>
      </c>
      <c r="C51" s="32"/>
    </row>
    <row r="52" spans="2:3" x14ac:dyDescent="0.2">
      <c r="B52" s="106" t="s">
        <v>1064</v>
      </c>
      <c r="C52" s="32"/>
    </row>
    <row r="53" spans="2:3" x14ac:dyDescent="0.2">
      <c r="B53" s="106" t="s">
        <v>1065</v>
      </c>
      <c r="C53" s="32"/>
    </row>
    <row r="54" spans="2:3" ht="48" x14ac:dyDescent="0.2">
      <c r="B54" s="106" t="s">
        <v>1066</v>
      </c>
      <c r="C54" s="32"/>
    </row>
    <row r="55" spans="2:3" ht="24" x14ac:dyDescent="0.2">
      <c r="B55" s="106" t="s">
        <v>1067</v>
      </c>
      <c r="C55" s="32"/>
    </row>
    <row r="56" spans="2:3" ht="24" x14ac:dyDescent="0.2">
      <c r="B56" s="106" t="s">
        <v>1068</v>
      </c>
      <c r="C56" s="32"/>
    </row>
    <row r="57" spans="2:3" ht="36" x14ac:dyDescent="0.2">
      <c r="B57" s="106" t="s">
        <v>1069</v>
      </c>
      <c r="C57" s="32"/>
    </row>
    <row r="58" spans="2:3" ht="36" x14ac:dyDescent="0.2">
      <c r="B58" s="106" t="s">
        <v>1070</v>
      </c>
      <c r="C58" s="32"/>
    </row>
    <row r="59" spans="2:3" x14ac:dyDescent="0.2">
      <c r="B59" s="106" t="s">
        <v>1071</v>
      </c>
      <c r="C59" s="32"/>
    </row>
    <row r="60" spans="2:3" x14ac:dyDescent="0.2">
      <c r="B60" s="106" t="s">
        <v>1072</v>
      </c>
      <c r="C60" s="32"/>
    </row>
    <row r="61" spans="2:3" ht="24" x14ac:dyDescent="0.2">
      <c r="B61" s="106" t="s">
        <v>1073</v>
      </c>
      <c r="C61" s="32"/>
    </row>
    <row r="62" spans="2:3" ht="72" x14ac:dyDescent="0.2">
      <c r="B62" s="106" t="s">
        <v>1074</v>
      </c>
      <c r="C62" s="32"/>
    </row>
    <row r="63" spans="2:3" ht="24" x14ac:dyDescent="0.2">
      <c r="B63" s="106" t="s">
        <v>1075</v>
      </c>
      <c r="C63" s="32"/>
    </row>
    <row r="64" spans="2:3" ht="24" x14ac:dyDescent="0.2">
      <c r="B64" s="106" t="s">
        <v>1076</v>
      </c>
      <c r="C64" s="32"/>
    </row>
    <row r="65" spans="2:3" ht="36" x14ac:dyDescent="0.2">
      <c r="B65" s="106" t="s">
        <v>1077</v>
      </c>
      <c r="C65" s="32"/>
    </row>
    <row r="66" spans="2:3" ht="36" x14ac:dyDescent="0.2">
      <c r="B66" s="106" t="s">
        <v>1078</v>
      </c>
      <c r="C66" s="32"/>
    </row>
    <row r="67" spans="2:3" ht="36" x14ac:dyDescent="0.2">
      <c r="B67" s="106" t="s">
        <v>1079</v>
      </c>
      <c r="C67" s="32"/>
    </row>
    <row r="68" spans="2:3" ht="24" x14ac:dyDescent="0.2">
      <c r="B68" s="106" t="s">
        <v>1080</v>
      </c>
      <c r="C68" s="32"/>
    </row>
    <row r="69" spans="2:3" x14ac:dyDescent="0.2">
      <c r="B69" s="106" t="s">
        <v>1081</v>
      </c>
      <c r="C69" s="32"/>
    </row>
    <row r="70" spans="2:3" ht="24" x14ac:dyDescent="0.2">
      <c r="B70" s="106" t="s">
        <v>1082</v>
      </c>
      <c r="C70" s="32"/>
    </row>
    <row r="71" spans="2:3" ht="48" x14ac:dyDescent="0.2">
      <c r="B71" s="106" t="s">
        <v>1083</v>
      </c>
      <c r="C71" s="32"/>
    </row>
    <row r="72" spans="2:3" x14ac:dyDescent="0.2">
      <c r="B72" s="106" t="s">
        <v>1084</v>
      </c>
      <c r="C72" s="32"/>
    </row>
    <row r="73" spans="2:3" ht="24" x14ac:dyDescent="0.2">
      <c r="B73" s="106" t="s">
        <v>1085</v>
      </c>
      <c r="C73" s="32"/>
    </row>
    <row r="74" spans="2:3" ht="24" x14ac:dyDescent="0.2">
      <c r="B74" s="106" t="s">
        <v>1086</v>
      </c>
      <c r="C74" s="32"/>
    </row>
    <row r="75" spans="2:3" x14ac:dyDescent="0.2">
      <c r="B75" s="106" t="s">
        <v>1087</v>
      </c>
      <c r="C75" s="32"/>
    </row>
    <row r="76" spans="2:3" ht="36" x14ac:dyDescent="0.2">
      <c r="B76" s="106" t="s">
        <v>1088</v>
      </c>
      <c r="C76" s="32"/>
    </row>
    <row r="77" spans="2:3" ht="72" x14ac:dyDescent="0.2">
      <c r="B77" s="106" t="s">
        <v>1089</v>
      </c>
      <c r="C77" s="32"/>
    </row>
    <row r="78" spans="2:3" x14ac:dyDescent="0.2">
      <c r="B78" s="106" t="s">
        <v>1090</v>
      </c>
      <c r="C78" s="32"/>
    </row>
    <row r="79" spans="2:3" ht="72" x14ac:dyDescent="0.2">
      <c r="B79" s="106" t="s">
        <v>1091</v>
      </c>
      <c r="C79" s="32"/>
    </row>
    <row r="80" spans="2:3" ht="48" x14ac:dyDescent="0.2">
      <c r="B80" s="106" t="s">
        <v>1092</v>
      </c>
      <c r="C80" s="32"/>
    </row>
    <row r="81" spans="2:3" x14ac:dyDescent="0.2">
      <c r="B81" s="106" t="s">
        <v>1093</v>
      </c>
      <c r="C81" s="32"/>
    </row>
    <row r="82" spans="2:3" ht="24" x14ac:dyDescent="0.2">
      <c r="B82" s="106" t="s">
        <v>1094</v>
      </c>
      <c r="C82" s="32"/>
    </row>
    <row r="83" spans="2:3" ht="36" x14ac:dyDescent="0.2">
      <c r="B83" s="106" t="s">
        <v>1320</v>
      </c>
      <c r="C83" s="32"/>
    </row>
    <row r="84" spans="2:3" ht="36" x14ac:dyDescent="0.2">
      <c r="B84" s="106" t="s">
        <v>1095</v>
      </c>
      <c r="C84" s="32"/>
    </row>
    <row r="85" spans="2:3" ht="48" x14ac:dyDescent="0.2">
      <c r="B85" s="106" t="s">
        <v>1096</v>
      </c>
      <c r="C85" s="32"/>
    </row>
    <row r="86" spans="2:3" x14ac:dyDescent="0.2">
      <c r="B86" s="106" t="s">
        <v>1097</v>
      </c>
      <c r="C86" s="32"/>
    </row>
    <row r="87" spans="2:3" ht="24" x14ac:dyDescent="0.2">
      <c r="B87" s="106" t="s">
        <v>1098</v>
      </c>
      <c r="C87" s="32"/>
    </row>
    <row r="88" spans="2:3" ht="72" x14ac:dyDescent="0.2">
      <c r="B88" s="106" t="s">
        <v>1099</v>
      </c>
      <c r="C88" s="32"/>
    </row>
    <row r="89" spans="2:3" x14ac:dyDescent="0.2">
      <c r="B89" s="106" t="s">
        <v>1100</v>
      </c>
      <c r="C89" s="32"/>
    </row>
    <row r="90" spans="2:3" x14ac:dyDescent="0.2">
      <c r="B90" s="106" t="s">
        <v>1101</v>
      </c>
      <c r="C90" s="32"/>
    </row>
    <row r="91" spans="2:3" ht="24" x14ac:dyDescent="0.2">
      <c r="B91" s="106" t="s">
        <v>1102</v>
      </c>
      <c r="C91" s="32"/>
    </row>
    <row r="92" spans="2:3" ht="24" x14ac:dyDescent="0.2">
      <c r="B92" s="106" t="s">
        <v>1103</v>
      </c>
      <c r="C92" s="32"/>
    </row>
    <row r="93" spans="2:3" ht="72" x14ac:dyDescent="0.2">
      <c r="B93" s="106" t="s">
        <v>1104</v>
      </c>
      <c r="C93" s="32"/>
    </row>
    <row r="94" spans="2:3" x14ac:dyDescent="0.2">
      <c r="B94" s="106" t="s">
        <v>1105</v>
      </c>
      <c r="C94" s="32"/>
    </row>
    <row r="95" spans="2:3" ht="24" x14ac:dyDescent="0.2">
      <c r="B95" s="106" t="s">
        <v>1106</v>
      </c>
      <c r="C95" s="32"/>
    </row>
    <row r="96" spans="2:3" ht="36" x14ac:dyDescent="0.2">
      <c r="B96" s="106" t="s">
        <v>1107</v>
      </c>
      <c r="C96" s="32"/>
    </row>
    <row r="97" spans="2:3" ht="24" x14ac:dyDescent="0.2">
      <c r="B97" s="106" t="s">
        <v>1108</v>
      </c>
      <c r="C97" s="32"/>
    </row>
    <row r="98" spans="2:3" ht="72" x14ac:dyDescent="0.2">
      <c r="B98" s="106" t="s">
        <v>1109</v>
      </c>
      <c r="C98" s="32"/>
    </row>
    <row r="99" spans="2:3" ht="60" x14ac:dyDescent="0.2">
      <c r="B99" s="106" t="s">
        <v>1110</v>
      </c>
      <c r="C99" s="32"/>
    </row>
    <row r="100" spans="2:3" ht="120" x14ac:dyDescent="0.2">
      <c r="B100" s="106" t="s">
        <v>1111</v>
      </c>
      <c r="C100" s="32"/>
    </row>
    <row r="101" spans="2:3" x14ac:dyDescent="0.2">
      <c r="B101" s="106" t="s">
        <v>1112</v>
      </c>
      <c r="C101" s="32"/>
    </row>
    <row r="102" spans="2:3" ht="36" x14ac:dyDescent="0.2">
      <c r="B102" s="106" t="s">
        <v>1113</v>
      </c>
      <c r="C102" s="32"/>
    </row>
    <row r="103" spans="2:3" ht="48" x14ac:dyDescent="0.2">
      <c r="B103" s="106" t="s">
        <v>1114</v>
      </c>
      <c r="C103" s="32"/>
    </row>
    <row r="104" spans="2:3" x14ac:dyDescent="0.2">
      <c r="B104" s="106" t="s">
        <v>1115</v>
      </c>
      <c r="C104" s="32"/>
    </row>
    <row r="105" spans="2:3" ht="60" x14ac:dyDescent="0.2">
      <c r="B105" s="106" t="s">
        <v>1116</v>
      </c>
      <c r="C105" s="32"/>
    </row>
    <row r="106" spans="2:3" ht="24" x14ac:dyDescent="0.2">
      <c r="B106" s="106" t="s">
        <v>1117</v>
      </c>
      <c r="C106" s="32"/>
    </row>
    <row r="107" spans="2:3" x14ac:dyDescent="0.2">
      <c r="B107" s="106" t="s">
        <v>1118</v>
      </c>
      <c r="C107" s="32"/>
    </row>
    <row r="108" spans="2:3" x14ac:dyDescent="0.2">
      <c r="B108" s="106" t="s">
        <v>1119</v>
      </c>
      <c r="C108" s="32"/>
    </row>
    <row r="109" spans="2:3" ht="48" x14ac:dyDescent="0.2">
      <c r="B109" s="106" t="s">
        <v>1120</v>
      </c>
      <c r="C109" s="32"/>
    </row>
    <row r="110" spans="2:3" ht="36" x14ac:dyDescent="0.2">
      <c r="B110" s="106" t="s">
        <v>1121</v>
      </c>
      <c r="C110" s="32"/>
    </row>
    <row r="111" spans="2:3" ht="24" x14ac:dyDescent="0.2">
      <c r="B111" s="106" t="s">
        <v>1122</v>
      </c>
      <c r="C111" s="32"/>
    </row>
    <row r="112" spans="2:3" ht="60" x14ac:dyDescent="0.2">
      <c r="B112" s="106" t="s">
        <v>1123</v>
      </c>
      <c r="C112" s="32"/>
    </row>
    <row r="113" spans="2:3" ht="48" x14ac:dyDescent="0.2">
      <c r="B113" s="106" t="s">
        <v>1124</v>
      </c>
      <c r="C113" s="32"/>
    </row>
    <row r="114" spans="2:3" ht="24" x14ac:dyDescent="0.2">
      <c r="B114" s="106" t="s">
        <v>1125</v>
      </c>
      <c r="C114" s="32"/>
    </row>
    <row r="115" spans="2:3" x14ac:dyDescent="0.2">
      <c r="B115" s="106" t="s">
        <v>1126</v>
      </c>
      <c r="C115" s="32"/>
    </row>
    <row r="116" spans="2:3" ht="48" x14ac:dyDescent="0.2">
      <c r="B116" s="106" t="s">
        <v>1127</v>
      </c>
      <c r="C116" s="32"/>
    </row>
    <row r="117" spans="2:3" x14ac:dyDescent="0.2">
      <c r="B117" s="106" t="s">
        <v>1128</v>
      </c>
      <c r="C117" s="32"/>
    </row>
    <row r="118" spans="2:3" ht="24" x14ac:dyDescent="0.2">
      <c r="B118" s="106" t="s">
        <v>1129</v>
      </c>
      <c r="C118" s="32"/>
    </row>
    <row r="119" spans="2:3" ht="84" x14ac:dyDescent="0.2">
      <c r="B119" s="106" t="s">
        <v>1130</v>
      </c>
      <c r="C119" s="32"/>
    </row>
    <row r="120" spans="2:3" ht="24" x14ac:dyDescent="0.2">
      <c r="B120" s="106" t="s">
        <v>1131</v>
      </c>
      <c r="C120" s="32"/>
    </row>
    <row r="121" spans="2:3" ht="24" x14ac:dyDescent="0.2">
      <c r="B121" s="106" t="s">
        <v>1132</v>
      </c>
      <c r="C121" s="32"/>
    </row>
    <row r="122" spans="2:3" ht="120" x14ac:dyDescent="0.2">
      <c r="B122" s="106" t="s">
        <v>1133</v>
      </c>
      <c r="C122" s="32"/>
    </row>
    <row r="123" spans="2:3" ht="24" x14ac:dyDescent="0.2">
      <c r="B123" s="106" t="s">
        <v>1134</v>
      </c>
      <c r="C123" s="32"/>
    </row>
    <row r="124" spans="2:3" x14ac:dyDescent="0.2">
      <c r="B124" s="106" t="s">
        <v>1135</v>
      </c>
      <c r="C124" s="32"/>
    </row>
    <row r="125" spans="2:3" ht="24" x14ac:dyDescent="0.2">
      <c r="B125" s="106" t="s">
        <v>1136</v>
      </c>
      <c r="C125" s="32"/>
    </row>
    <row r="126" spans="2:3" ht="120" x14ac:dyDescent="0.2">
      <c r="B126" s="106" t="s">
        <v>1137</v>
      </c>
      <c r="C126" s="32"/>
    </row>
    <row r="127" spans="2:3" ht="36" x14ac:dyDescent="0.2">
      <c r="B127" s="106" t="s">
        <v>1138</v>
      </c>
      <c r="C127" s="32"/>
    </row>
    <row r="128" spans="2:3" ht="36" x14ac:dyDescent="0.2">
      <c r="B128" s="106" t="s">
        <v>1139</v>
      </c>
      <c r="C128" s="32"/>
    </row>
    <row r="129" spans="2:3" ht="24" x14ac:dyDescent="0.2">
      <c r="B129" s="106" t="s">
        <v>1140</v>
      </c>
      <c r="C129" s="32"/>
    </row>
    <row r="130" spans="2:3" x14ac:dyDescent="0.2">
      <c r="B130" s="106" t="s">
        <v>1141</v>
      </c>
      <c r="C130" s="32"/>
    </row>
    <row r="131" spans="2:3" ht="84" x14ac:dyDescent="0.2">
      <c r="B131" s="106" t="s">
        <v>1142</v>
      </c>
      <c r="C131" s="32"/>
    </row>
    <row r="132" spans="2:3" ht="216" x14ac:dyDescent="0.2">
      <c r="B132" s="106" t="s">
        <v>1143</v>
      </c>
      <c r="C132" s="32"/>
    </row>
    <row r="133" spans="2:3" ht="24" x14ac:dyDescent="0.2">
      <c r="B133" s="106" t="s">
        <v>1144</v>
      </c>
      <c r="C133" s="32"/>
    </row>
    <row r="134" spans="2:3" x14ac:dyDescent="0.2">
      <c r="B134" s="106" t="s">
        <v>1145</v>
      </c>
      <c r="C134" s="32"/>
    </row>
    <row r="135" spans="2:3" ht="36" x14ac:dyDescent="0.2">
      <c r="B135" s="106" t="s">
        <v>1146</v>
      </c>
      <c r="C135" s="32"/>
    </row>
    <row r="136" spans="2:3" ht="60" x14ac:dyDescent="0.2">
      <c r="B136" s="106" t="s">
        <v>1147</v>
      </c>
      <c r="C136" s="32"/>
    </row>
    <row r="137" spans="2:3" ht="24" x14ac:dyDescent="0.2">
      <c r="B137" s="106" t="s">
        <v>1148</v>
      </c>
      <c r="C137" s="32"/>
    </row>
    <row r="138" spans="2:3" ht="24" x14ac:dyDescent="0.2">
      <c r="B138" s="106" t="s">
        <v>1149</v>
      </c>
      <c r="C138" s="32"/>
    </row>
  </sheetData>
  <customSheetViews>
    <customSheetView guid="{36DFB2B2-93D8-46A9-AFC3-E508B43C805C}" scale="175" showPageBreaks="1" showGridLines="0" fitToPage="1" view="pageBreakPreview" topLeftCell="A19">
      <selection activeCell="B7" sqref="B7"/>
      <rowBreaks count="1" manualBreakCount="1">
        <brk id="98" max="1" man="1"/>
      </rowBreaks>
      <pageMargins left="0.7" right="0.7" top="0.75" bottom="0.75" header="0.3" footer="0.3"/>
      <pageSetup paperSize="9" fitToHeight="0" orientation="portrait" r:id="rId1"/>
    </customSheetView>
    <customSheetView guid="{06310647-DABE-40A8-B86C-EB91299A2A3E}" scale="175" showPageBreaks="1" showGridLines="0" fitToPage="1" view="pageBreakPreview" topLeftCell="A19">
      <selection activeCell="B7" sqref="B7"/>
      <rowBreaks count="1" manualBreakCount="1">
        <brk id="98" max="1" man="1"/>
      </rowBreaks>
      <pageMargins left="0.7" right="0.7" top="0.75" bottom="0.75" header="0.3" footer="0.3"/>
      <pageSetup paperSize="9" fitToHeight="0" orientation="portrait" r:id="rId2"/>
    </customSheetView>
  </customSheetViews>
  <phoneticPr fontId="1"/>
  <pageMargins left="0.7" right="0.7" top="0.75" bottom="0.75" header="0.3" footer="0.3"/>
  <pageSetup paperSize="9" fitToHeight="0" orientation="portrait" r:id="rId3"/>
  <rowBreaks count="4" manualBreakCount="4">
    <brk id="78" max="2" man="1"/>
    <brk id="99" max="2" man="1"/>
    <brk id="120" max="2" man="1"/>
    <brk id="134" max="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3EB44-2EC0-4CBA-BA01-3C0DB354DF22}">
  <sheetPr codeName="Sheet17">
    <pageSetUpPr fitToPage="1"/>
  </sheetPr>
  <dimension ref="B2:J53"/>
  <sheetViews>
    <sheetView view="pageBreakPreview" topLeftCell="A30" zoomScaleNormal="70" zoomScaleSheetLayoutView="100" workbookViewId="0">
      <selection activeCell="B47" sqref="B47:D47"/>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0" hidden="1" customWidth="1"/>
    <col min="232" max="232" width="2.21875" customWidth="1"/>
    <col min="233" max="233" width="25.77734375" customWidth="1"/>
    <col min="236" max="236" width="5.77734375" customWidth="1"/>
    <col min="237" max="237" width="25.77734375" customWidth="1"/>
    <col min="242" max="242" width="25.77734375" customWidth="1"/>
    <col min="488" max="488" width="2.21875" customWidth="1"/>
    <col min="489" max="489" width="25.77734375" customWidth="1"/>
    <col min="492" max="492" width="5.77734375" customWidth="1"/>
    <col min="493" max="493" width="25.77734375" customWidth="1"/>
    <col min="498" max="498" width="25.77734375" customWidth="1"/>
    <col min="744" max="744" width="2.21875" customWidth="1"/>
    <col min="745" max="745" width="25.77734375" customWidth="1"/>
    <col min="748" max="748" width="5.77734375" customWidth="1"/>
    <col min="749" max="749" width="25.77734375" customWidth="1"/>
    <col min="754" max="754" width="25.77734375" customWidth="1"/>
    <col min="1000" max="1000" width="2.21875" customWidth="1"/>
    <col min="1001" max="1001" width="25.77734375" customWidth="1"/>
    <col min="1004" max="1004" width="5.77734375" customWidth="1"/>
    <col min="1005" max="1005" width="25.77734375" customWidth="1"/>
    <col min="1010" max="1010" width="25.77734375" customWidth="1"/>
    <col min="1256" max="1256" width="2.21875" customWidth="1"/>
    <col min="1257" max="1257" width="25.77734375" customWidth="1"/>
    <col min="1260" max="1260" width="5.77734375" customWidth="1"/>
    <col min="1261" max="1261" width="25.77734375" customWidth="1"/>
    <col min="1266" max="1266" width="25.77734375" customWidth="1"/>
    <col min="1512" max="1512" width="2.21875" customWidth="1"/>
    <col min="1513" max="1513" width="25.77734375" customWidth="1"/>
    <col min="1516" max="1516" width="5.77734375" customWidth="1"/>
    <col min="1517" max="1517" width="25.77734375" customWidth="1"/>
    <col min="1522" max="1522" width="25.77734375" customWidth="1"/>
    <col min="1768" max="1768" width="2.21875" customWidth="1"/>
    <col min="1769" max="1769" width="25.77734375" customWidth="1"/>
    <col min="1772" max="1772" width="5.77734375" customWidth="1"/>
    <col min="1773" max="1773" width="25.77734375" customWidth="1"/>
    <col min="1778" max="1778" width="25.77734375" customWidth="1"/>
    <col min="2024" max="2024" width="2.21875" customWidth="1"/>
    <col min="2025" max="2025" width="25.77734375" customWidth="1"/>
    <col min="2028" max="2028" width="5.77734375" customWidth="1"/>
    <col min="2029" max="2029" width="25.77734375" customWidth="1"/>
    <col min="2034" max="2034" width="25.77734375" customWidth="1"/>
    <col min="2280" max="2280" width="2.21875" customWidth="1"/>
    <col min="2281" max="2281" width="25.77734375" customWidth="1"/>
    <col min="2284" max="2284" width="5.77734375" customWidth="1"/>
    <col min="2285" max="2285" width="25.77734375" customWidth="1"/>
    <col min="2290" max="2290" width="25.77734375" customWidth="1"/>
    <col min="2536" max="2536" width="2.21875" customWidth="1"/>
    <col min="2537" max="2537" width="25.77734375" customWidth="1"/>
    <col min="2540" max="2540" width="5.77734375" customWidth="1"/>
    <col min="2541" max="2541" width="25.77734375" customWidth="1"/>
    <col min="2546" max="2546" width="25.77734375" customWidth="1"/>
    <col min="2792" max="2792" width="2.21875" customWidth="1"/>
    <col min="2793" max="2793" width="25.77734375" customWidth="1"/>
    <col min="2796" max="2796" width="5.77734375" customWidth="1"/>
    <col min="2797" max="2797" width="25.77734375" customWidth="1"/>
    <col min="2802" max="2802" width="25.77734375" customWidth="1"/>
    <col min="3048" max="3048" width="2.21875" customWidth="1"/>
    <col min="3049" max="3049" width="25.77734375" customWidth="1"/>
    <col min="3052" max="3052" width="5.77734375" customWidth="1"/>
    <col min="3053" max="3053" width="25.77734375" customWidth="1"/>
    <col min="3058" max="3058" width="25.77734375" customWidth="1"/>
    <col min="3304" max="3304" width="2.21875" customWidth="1"/>
    <col min="3305" max="3305" width="25.77734375" customWidth="1"/>
    <col min="3308" max="3308" width="5.77734375" customWidth="1"/>
    <col min="3309" max="3309" width="25.77734375" customWidth="1"/>
    <col min="3314" max="3314" width="25.77734375" customWidth="1"/>
    <col min="3560" max="3560" width="2.21875" customWidth="1"/>
    <col min="3561" max="3561" width="25.77734375" customWidth="1"/>
    <col min="3564" max="3564" width="5.77734375" customWidth="1"/>
    <col min="3565" max="3565" width="25.77734375" customWidth="1"/>
    <col min="3570" max="3570" width="25.77734375" customWidth="1"/>
    <col min="3816" max="3816" width="2.21875" customWidth="1"/>
    <col min="3817" max="3817" width="25.77734375" customWidth="1"/>
    <col min="3820" max="3820" width="5.77734375" customWidth="1"/>
    <col min="3821" max="3821" width="25.77734375" customWidth="1"/>
    <col min="3826" max="3826" width="25.77734375" customWidth="1"/>
    <col min="4072" max="4072" width="2.21875" customWidth="1"/>
    <col min="4073" max="4073" width="25.77734375" customWidth="1"/>
    <col min="4076" max="4076" width="5.77734375" customWidth="1"/>
    <col min="4077" max="4077" width="25.77734375" customWidth="1"/>
    <col min="4082" max="4082" width="25.77734375" customWidth="1"/>
    <col min="4328" max="4328" width="2.21875" customWidth="1"/>
    <col min="4329" max="4329" width="25.77734375" customWidth="1"/>
    <col min="4332" max="4332" width="5.77734375" customWidth="1"/>
    <col min="4333" max="4333" width="25.77734375" customWidth="1"/>
    <col min="4338" max="4338" width="25.77734375" customWidth="1"/>
    <col min="4584" max="4584" width="2.21875" customWidth="1"/>
    <col min="4585" max="4585" width="25.77734375" customWidth="1"/>
    <col min="4588" max="4588" width="5.77734375" customWidth="1"/>
    <col min="4589" max="4589" width="25.77734375" customWidth="1"/>
    <col min="4594" max="4594" width="25.77734375" customWidth="1"/>
    <col min="4840" max="4840" width="2.21875" customWidth="1"/>
    <col min="4841" max="4841" width="25.77734375" customWidth="1"/>
    <col min="4844" max="4844" width="5.77734375" customWidth="1"/>
    <col min="4845" max="4845" width="25.77734375" customWidth="1"/>
    <col min="4850" max="4850" width="25.77734375" customWidth="1"/>
    <col min="5096" max="5096" width="2.21875" customWidth="1"/>
    <col min="5097" max="5097" width="25.77734375" customWidth="1"/>
    <col min="5100" max="5100" width="5.77734375" customWidth="1"/>
    <col min="5101" max="5101" width="25.77734375" customWidth="1"/>
    <col min="5106" max="5106" width="25.77734375" customWidth="1"/>
    <col min="5352" max="5352" width="2.21875" customWidth="1"/>
    <col min="5353" max="5353" width="25.77734375" customWidth="1"/>
    <col min="5356" max="5356" width="5.77734375" customWidth="1"/>
    <col min="5357" max="5357" width="25.77734375" customWidth="1"/>
    <col min="5362" max="5362" width="25.77734375" customWidth="1"/>
    <col min="5608" max="5608" width="2.21875" customWidth="1"/>
    <col min="5609" max="5609" width="25.77734375" customWidth="1"/>
    <col min="5612" max="5612" width="5.77734375" customWidth="1"/>
    <col min="5613" max="5613" width="25.77734375" customWidth="1"/>
    <col min="5618" max="5618" width="25.77734375" customWidth="1"/>
    <col min="5864" max="5864" width="2.21875" customWidth="1"/>
    <col min="5865" max="5865" width="25.77734375" customWidth="1"/>
    <col min="5868" max="5868" width="5.77734375" customWidth="1"/>
    <col min="5869" max="5869" width="25.77734375" customWidth="1"/>
    <col min="5874" max="5874" width="25.77734375" customWidth="1"/>
    <col min="6120" max="6120" width="2.21875" customWidth="1"/>
    <col min="6121" max="6121" width="25.77734375" customWidth="1"/>
    <col min="6124" max="6124" width="5.77734375" customWidth="1"/>
    <col min="6125" max="6125" width="25.77734375" customWidth="1"/>
    <col min="6130" max="6130" width="25.77734375" customWidth="1"/>
    <col min="6376" max="6376" width="2.21875" customWidth="1"/>
    <col min="6377" max="6377" width="25.77734375" customWidth="1"/>
    <col min="6380" max="6380" width="5.77734375" customWidth="1"/>
    <col min="6381" max="6381" width="25.77734375" customWidth="1"/>
    <col min="6386" max="6386" width="25.77734375" customWidth="1"/>
    <col min="6632" max="6632" width="2.21875" customWidth="1"/>
    <col min="6633" max="6633" width="25.77734375" customWidth="1"/>
    <col min="6636" max="6636" width="5.77734375" customWidth="1"/>
    <col min="6637" max="6637" width="25.77734375" customWidth="1"/>
    <col min="6642" max="6642" width="25.77734375" customWidth="1"/>
    <col min="6888" max="6888" width="2.21875" customWidth="1"/>
    <col min="6889" max="6889" width="25.77734375" customWidth="1"/>
    <col min="6892" max="6892" width="5.77734375" customWidth="1"/>
    <col min="6893" max="6893" width="25.77734375" customWidth="1"/>
    <col min="6898" max="6898" width="25.77734375" customWidth="1"/>
    <col min="7144" max="7144" width="2.21875" customWidth="1"/>
    <col min="7145" max="7145" width="25.77734375" customWidth="1"/>
    <col min="7148" max="7148" width="5.77734375" customWidth="1"/>
    <col min="7149" max="7149" width="25.77734375" customWidth="1"/>
    <col min="7154" max="7154" width="25.77734375" customWidth="1"/>
    <col min="7400" max="7400" width="2.21875" customWidth="1"/>
    <col min="7401" max="7401" width="25.77734375" customWidth="1"/>
    <col min="7404" max="7404" width="5.77734375" customWidth="1"/>
    <col min="7405" max="7405" width="25.77734375" customWidth="1"/>
    <col min="7410" max="7410" width="25.77734375" customWidth="1"/>
    <col min="7656" max="7656" width="2.21875" customWidth="1"/>
    <col min="7657" max="7657" width="25.77734375" customWidth="1"/>
    <col min="7660" max="7660" width="5.77734375" customWidth="1"/>
    <col min="7661" max="7661" width="25.77734375" customWidth="1"/>
    <col min="7666" max="7666" width="25.77734375" customWidth="1"/>
    <col min="7912" max="7912" width="2.21875" customWidth="1"/>
    <col min="7913" max="7913" width="25.77734375" customWidth="1"/>
    <col min="7916" max="7916" width="5.77734375" customWidth="1"/>
    <col min="7917" max="7917" width="25.77734375" customWidth="1"/>
    <col min="7922" max="7922" width="25.77734375" customWidth="1"/>
    <col min="8168" max="8168" width="2.21875" customWidth="1"/>
    <col min="8169" max="8169" width="25.77734375" customWidth="1"/>
    <col min="8172" max="8172" width="5.77734375" customWidth="1"/>
    <col min="8173" max="8173" width="25.77734375" customWidth="1"/>
    <col min="8178" max="8178" width="25.77734375" customWidth="1"/>
    <col min="8424" max="8424" width="2.21875" customWidth="1"/>
    <col min="8425" max="8425" width="25.77734375" customWidth="1"/>
    <col min="8428" max="8428" width="5.77734375" customWidth="1"/>
    <col min="8429" max="8429" width="25.77734375" customWidth="1"/>
    <col min="8434" max="8434" width="25.77734375" customWidth="1"/>
    <col min="8680" max="8680" width="2.21875" customWidth="1"/>
    <col min="8681" max="8681" width="25.77734375" customWidth="1"/>
    <col min="8684" max="8684" width="5.77734375" customWidth="1"/>
    <col min="8685" max="8685" width="25.77734375" customWidth="1"/>
    <col min="8690" max="8690" width="25.77734375" customWidth="1"/>
    <col min="8936" max="8936" width="2.21875" customWidth="1"/>
    <col min="8937" max="8937" width="25.77734375" customWidth="1"/>
    <col min="8940" max="8940" width="5.77734375" customWidth="1"/>
    <col min="8941" max="8941" width="25.77734375" customWidth="1"/>
    <col min="8946" max="8946" width="25.77734375" customWidth="1"/>
    <col min="9192" max="9192" width="2.21875" customWidth="1"/>
    <col min="9193" max="9193" width="25.77734375" customWidth="1"/>
    <col min="9196" max="9196" width="5.77734375" customWidth="1"/>
    <col min="9197" max="9197" width="25.77734375" customWidth="1"/>
    <col min="9202" max="9202" width="25.77734375" customWidth="1"/>
    <col min="9448" max="9448" width="2.21875" customWidth="1"/>
    <col min="9449" max="9449" width="25.77734375" customWidth="1"/>
    <col min="9452" max="9452" width="5.77734375" customWidth="1"/>
    <col min="9453" max="9453" width="25.77734375" customWidth="1"/>
    <col min="9458" max="9458" width="25.77734375" customWidth="1"/>
    <col min="9704" max="9704" width="2.21875" customWidth="1"/>
    <col min="9705" max="9705" width="25.77734375" customWidth="1"/>
    <col min="9708" max="9708" width="5.77734375" customWidth="1"/>
    <col min="9709" max="9709" width="25.77734375" customWidth="1"/>
    <col min="9714" max="9714" width="25.77734375" customWidth="1"/>
    <col min="9960" max="9960" width="2.21875" customWidth="1"/>
    <col min="9961" max="9961" width="25.77734375" customWidth="1"/>
    <col min="9964" max="9964" width="5.77734375" customWidth="1"/>
    <col min="9965" max="9965" width="25.77734375" customWidth="1"/>
    <col min="9970" max="9970" width="25.77734375" customWidth="1"/>
    <col min="10216" max="10216" width="2.21875" customWidth="1"/>
    <col min="10217" max="10217" width="25.77734375" customWidth="1"/>
    <col min="10220" max="10220" width="5.77734375" customWidth="1"/>
    <col min="10221" max="10221" width="25.77734375" customWidth="1"/>
    <col min="10226" max="10226" width="25.77734375" customWidth="1"/>
    <col min="10472" max="10472" width="2.21875" customWidth="1"/>
    <col min="10473" max="10473" width="25.77734375" customWidth="1"/>
    <col min="10476" max="10476" width="5.77734375" customWidth="1"/>
    <col min="10477" max="10477" width="25.77734375" customWidth="1"/>
    <col min="10482" max="10482" width="25.77734375" customWidth="1"/>
    <col min="10728" max="10728" width="2.21875" customWidth="1"/>
    <col min="10729" max="10729" width="25.77734375" customWidth="1"/>
    <col min="10732" max="10732" width="5.77734375" customWidth="1"/>
    <col min="10733" max="10733" width="25.77734375" customWidth="1"/>
    <col min="10738" max="10738" width="25.77734375" customWidth="1"/>
    <col min="10984" max="10984" width="2.21875" customWidth="1"/>
    <col min="10985" max="10985" width="25.77734375" customWidth="1"/>
    <col min="10988" max="10988" width="5.77734375" customWidth="1"/>
    <col min="10989" max="10989" width="25.77734375" customWidth="1"/>
    <col min="10994" max="10994" width="25.77734375" customWidth="1"/>
    <col min="11240" max="11240" width="2.21875" customWidth="1"/>
    <col min="11241" max="11241" width="25.77734375" customWidth="1"/>
    <col min="11244" max="11244" width="5.77734375" customWidth="1"/>
    <col min="11245" max="11245" width="25.77734375" customWidth="1"/>
    <col min="11250" max="11250" width="25.77734375" customWidth="1"/>
    <col min="11496" max="11496" width="2.21875" customWidth="1"/>
    <col min="11497" max="11497" width="25.77734375" customWidth="1"/>
    <col min="11500" max="11500" width="5.77734375" customWidth="1"/>
    <col min="11501" max="11501" width="25.77734375" customWidth="1"/>
    <col min="11506" max="11506" width="25.77734375" customWidth="1"/>
    <col min="11752" max="11752" width="2.21875" customWidth="1"/>
    <col min="11753" max="11753" width="25.77734375" customWidth="1"/>
    <col min="11756" max="11756" width="5.77734375" customWidth="1"/>
    <col min="11757" max="11757" width="25.77734375" customWidth="1"/>
    <col min="11762" max="11762" width="25.77734375" customWidth="1"/>
    <col min="12008" max="12008" width="2.21875" customWidth="1"/>
    <col min="12009" max="12009" width="25.77734375" customWidth="1"/>
    <col min="12012" max="12012" width="5.77734375" customWidth="1"/>
    <col min="12013" max="12013" width="25.77734375" customWidth="1"/>
    <col min="12018" max="12018" width="25.77734375" customWidth="1"/>
    <col min="12264" max="12264" width="2.21875" customWidth="1"/>
    <col min="12265" max="12265" width="25.77734375" customWidth="1"/>
    <col min="12268" max="12268" width="5.77734375" customWidth="1"/>
    <col min="12269" max="12269" width="25.77734375" customWidth="1"/>
    <col min="12274" max="12274" width="25.77734375" customWidth="1"/>
    <col min="12520" max="12520" width="2.21875" customWidth="1"/>
    <col min="12521" max="12521" width="25.77734375" customWidth="1"/>
    <col min="12524" max="12524" width="5.77734375" customWidth="1"/>
    <col min="12525" max="12525" width="25.77734375" customWidth="1"/>
    <col min="12530" max="12530" width="25.77734375" customWidth="1"/>
    <col min="12776" max="12776" width="2.21875" customWidth="1"/>
    <col min="12777" max="12777" width="25.77734375" customWidth="1"/>
    <col min="12780" max="12780" width="5.77734375" customWidth="1"/>
    <col min="12781" max="12781" width="25.77734375" customWidth="1"/>
    <col min="12786" max="12786" width="25.77734375" customWidth="1"/>
    <col min="13032" max="13032" width="2.21875" customWidth="1"/>
    <col min="13033" max="13033" width="25.77734375" customWidth="1"/>
    <col min="13036" max="13036" width="5.77734375" customWidth="1"/>
    <col min="13037" max="13037" width="25.77734375" customWidth="1"/>
    <col min="13042" max="13042" width="25.77734375" customWidth="1"/>
    <col min="13288" max="13288" width="2.21875" customWidth="1"/>
    <col min="13289" max="13289" width="25.77734375" customWidth="1"/>
    <col min="13292" max="13292" width="5.77734375" customWidth="1"/>
    <col min="13293" max="13293" width="25.77734375" customWidth="1"/>
    <col min="13298" max="13298" width="25.77734375" customWidth="1"/>
    <col min="13544" max="13544" width="2.21875" customWidth="1"/>
    <col min="13545" max="13545" width="25.77734375" customWidth="1"/>
    <col min="13548" max="13548" width="5.77734375" customWidth="1"/>
    <col min="13549" max="13549" width="25.77734375" customWidth="1"/>
    <col min="13554" max="13554" width="25.77734375" customWidth="1"/>
    <col min="13800" max="13800" width="2.21875" customWidth="1"/>
    <col min="13801" max="13801" width="25.77734375" customWidth="1"/>
    <col min="13804" max="13804" width="5.77734375" customWidth="1"/>
    <col min="13805" max="13805" width="25.77734375" customWidth="1"/>
    <col min="13810" max="13810" width="25.77734375" customWidth="1"/>
    <col min="14056" max="14056" width="2.21875" customWidth="1"/>
    <col min="14057" max="14057" width="25.77734375" customWidth="1"/>
    <col min="14060" max="14060" width="5.77734375" customWidth="1"/>
    <col min="14061" max="14061" width="25.77734375" customWidth="1"/>
    <col min="14066" max="14066" width="25.77734375" customWidth="1"/>
    <col min="14312" max="14312" width="2.21875" customWidth="1"/>
    <col min="14313" max="14313" width="25.77734375" customWidth="1"/>
    <col min="14316" max="14316" width="5.77734375" customWidth="1"/>
    <col min="14317" max="14317" width="25.77734375" customWidth="1"/>
    <col min="14322" max="14322" width="25.77734375" customWidth="1"/>
    <col min="14568" max="14568" width="2.21875" customWidth="1"/>
    <col min="14569" max="14569" width="25.77734375" customWidth="1"/>
    <col min="14572" max="14572" width="5.77734375" customWidth="1"/>
    <col min="14573" max="14573" width="25.77734375" customWidth="1"/>
    <col min="14578" max="14578" width="25.77734375" customWidth="1"/>
    <col min="14824" max="14824" width="2.21875" customWidth="1"/>
    <col min="14825" max="14825" width="25.77734375" customWidth="1"/>
    <col min="14828" max="14828" width="5.77734375" customWidth="1"/>
    <col min="14829" max="14829" width="25.77734375" customWidth="1"/>
    <col min="14834" max="14834" width="25.77734375" customWidth="1"/>
    <col min="15080" max="15080" width="2.21875" customWidth="1"/>
    <col min="15081" max="15081" width="25.77734375" customWidth="1"/>
    <col min="15084" max="15084" width="5.77734375" customWidth="1"/>
    <col min="15085" max="15085" width="25.77734375" customWidth="1"/>
    <col min="15090" max="15090" width="25.77734375" customWidth="1"/>
    <col min="15336" max="15336" width="2.21875" customWidth="1"/>
    <col min="15337" max="15337" width="25.77734375" customWidth="1"/>
    <col min="15340" max="15340" width="5.77734375" customWidth="1"/>
    <col min="15341" max="15341" width="25.77734375" customWidth="1"/>
    <col min="15346" max="15346" width="25.77734375" customWidth="1"/>
    <col min="15592" max="15592" width="2.21875" customWidth="1"/>
    <col min="15593" max="15593" width="25.77734375" customWidth="1"/>
    <col min="15596" max="15596" width="5.77734375" customWidth="1"/>
    <col min="15597" max="15597" width="25.77734375" customWidth="1"/>
    <col min="15602" max="15602" width="25.77734375" customWidth="1"/>
    <col min="15848" max="15848" width="2.21875" customWidth="1"/>
    <col min="15849" max="15849" width="25.77734375" customWidth="1"/>
    <col min="15852" max="15852" width="5.77734375" customWidth="1"/>
    <col min="15853" max="15853" width="25.77734375" customWidth="1"/>
    <col min="15858" max="15858" width="25.77734375" customWidth="1"/>
    <col min="16104" max="16104" width="2.21875" customWidth="1"/>
    <col min="16105" max="16105" width="25.77734375" customWidth="1"/>
    <col min="16108" max="16108" width="5.77734375" customWidth="1"/>
    <col min="16109" max="16109" width="25.77734375" customWidth="1"/>
    <col min="16114" max="16114" width="25.77734375" customWidth="1"/>
  </cols>
  <sheetData>
    <row r="2" spans="2:10" ht="16.2" x14ac:dyDescent="0.2">
      <c r="B2" s="54" t="s">
        <v>941</v>
      </c>
      <c r="C2" s="55"/>
      <c r="D2" s="55"/>
      <c r="E2" s="55"/>
      <c r="F2" s="55"/>
      <c r="G2" s="55"/>
      <c r="H2" s="55"/>
      <c r="I2" s="55"/>
    </row>
    <row r="4" spans="2:10" s="124" customFormat="1" ht="25.8" customHeight="1" x14ac:dyDescent="0.15">
      <c r="B4" s="171" t="s">
        <v>154</v>
      </c>
      <c r="C4" s="172"/>
      <c r="D4" s="173"/>
      <c r="F4" s="171" t="s">
        <v>155</v>
      </c>
      <c r="G4" s="172"/>
      <c r="H4" s="173"/>
      <c r="J4" s="131">
        <f>ROW()</f>
        <v>4</v>
      </c>
    </row>
    <row r="5" spans="2:10" s="21" customFormat="1" ht="13.2" customHeight="1" x14ac:dyDescent="0.15">
      <c r="B5" s="37"/>
      <c r="C5" s="38" t="s">
        <v>315</v>
      </c>
      <c r="D5" s="38" t="s">
        <v>316</v>
      </c>
      <c r="E5" s="34"/>
      <c r="F5" s="37"/>
      <c r="G5" s="38" t="s">
        <v>315</v>
      </c>
      <c r="H5" s="38" t="s">
        <v>316</v>
      </c>
      <c r="I5" s="34"/>
      <c r="J5" s="34"/>
    </row>
    <row r="6" spans="2:10" s="21" customFormat="1" ht="13.2" customHeight="1" x14ac:dyDescent="0.15">
      <c r="B6" s="51" t="s">
        <v>758</v>
      </c>
      <c r="C6" s="23">
        <v>58</v>
      </c>
      <c r="D6" s="40">
        <v>0.11507936507936507</v>
      </c>
      <c r="E6" s="34"/>
      <c r="F6" s="51" t="s">
        <v>580</v>
      </c>
      <c r="G6" s="23">
        <v>17</v>
      </c>
      <c r="H6" s="40">
        <v>3.3730158730158728E-2</v>
      </c>
      <c r="I6" s="34"/>
      <c r="J6" s="34"/>
    </row>
    <row r="7" spans="2:10" s="21" customFormat="1" ht="25.05" customHeight="1" x14ac:dyDescent="0.15">
      <c r="B7" s="51" t="s">
        <v>783</v>
      </c>
      <c r="C7" s="23">
        <v>200</v>
      </c>
      <c r="D7" s="40">
        <v>0.3968253968253968</v>
      </c>
      <c r="E7" s="34"/>
      <c r="F7" s="51" t="s">
        <v>604</v>
      </c>
      <c r="G7" s="23">
        <v>51</v>
      </c>
      <c r="H7" s="40">
        <v>0.10119047619047619</v>
      </c>
      <c r="I7" s="34"/>
      <c r="J7" s="34"/>
    </row>
    <row r="8" spans="2:10" s="21" customFormat="1" ht="25.05" customHeight="1" x14ac:dyDescent="0.15">
      <c r="B8" s="51" t="s">
        <v>808</v>
      </c>
      <c r="C8" s="23">
        <v>94</v>
      </c>
      <c r="D8" s="40">
        <v>0.18650793650793651</v>
      </c>
      <c r="E8" s="34"/>
      <c r="F8" s="51" t="s">
        <v>809</v>
      </c>
      <c r="G8" s="23">
        <v>274</v>
      </c>
      <c r="H8" s="40">
        <v>0.54365079365079361</v>
      </c>
      <c r="I8" s="34"/>
      <c r="J8" s="34"/>
    </row>
    <row r="9" spans="2:10" s="21" customFormat="1" ht="13.2" customHeight="1" x14ac:dyDescent="0.15">
      <c r="B9" s="51" t="s">
        <v>462</v>
      </c>
      <c r="C9" s="23">
        <v>142</v>
      </c>
      <c r="D9" s="40">
        <v>0.28174603174603174</v>
      </c>
      <c r="E9" s="34"/>
      <c r="F9" s="51" t="s">
        <v>832</v>
      </c>
      <c r="G9" s="23">
        <v>44</v>
      </c>
      <c r="H9" s="40">
        <v>8.7301587301587297E-2</v>
      </c>
      <c r="I9" s="34"/>
      <c r="J9" s="34"/>
    </row>
    <row r="10" spans="2:10" s="21" customFormat="1" ht="13.2" customHeight="1" x14ac:dyDescent="0.15">
      <c r="B10" s="51" t="s">
        <v>313</v>
      </c>
      <c r="C10" s="23">
        <v>10</v>
      </c>
      <c r="D10" s="40">
        <v>1.984126984126984E-2</v>
      </c>
      <c r="E10" s="34"/>
      <c r="F10" s="51" t="s">
        <v>848</v>
      </c>
      <c r="G10" s="23">
        <v>32</v>
      </c>
      <c r="H10" s="40">
        <v>6.3492063492063489E-2</v>
      </c>
      <c r="I10" s="34"/>
      <c r="J10" s="34"/>
    </row>
    <row r="11" spans="2:10" s="21" customFormat="1" ht="13.2" customHeight="1" x14ac:dyDescent="0.15">
      <c r="B11" s="130" t="s">
        <v>270</v>
      </c>
      <c r="C11" s="23">
        <v>504</v>
      </c>
      <c r="D11" s="40">
        <v>1</v>
      </c>
      <c r="E11" s="34"/>
      <c r="F11" s="51" t="s">
        <v>860</v>
      </c>
      <c r="G11" s="23">
        <v>73</v>
      </c>
      <c r="H11" s="40">
        <v>0.14484126984126985</v>
      </c>
      <c r="I11" s="34"/>
      <c r="J11" s="34"/>
    </row>
    <row r="12" spans="2:10" s="21" customFormat="1" ht="13.2" customHeight="1" x14ac:dyDescent="0.15">
      <c r="B12"/>
      <c r="C12"/>
      <c r="D12"/>
      <c r="E12" s="34"/>
      <c r="F12" s="51" t="s">
        <v>476</v>
      </c>
      <c r="G12" s="23">
        <v>13</v>
      </c>
      <c r="H12" s="40">
        <v>2.5793650793650792E-2</v>
      </c>
      <c r="I12" s="34"/>
      <c r="J12" s="34"/>
    </row>
    <row r="13" spans="2:10" s="21" customFormat="1" ht="13.2" customHeight="1" x14ac:dyDescent="0.15">
      <c r="B13"/>
      <c r="C13"/>
      <c r="D13"/>
      <c r="E13" s="34"/>
      <c r="F13" s="130" t="s">
        <v>270</v>
      </c>
      <c r="G13" s="23">
        <v>504</v>
      </c>
      <c r="H13" s="40">
        <v>1</v>
      </c>
      <c r="I13" s="34"/>
      <c r="J13" s="34"/>
    </row>
    <row r="14" spans="2:10" ht="13.2" customHeight="1" x14ac:dyDescent="0.2">
      <c r="E14" s="34"/>
      <c r="I14" s="34"/>
      <c r="J14" s="34"/>
    </row>
    <row r="15" spans="2:10" ht="13.2" customHeight="1" x14ac:dyDescent="0.2">
      <c r="E15" s="34"/>
      <c r="I15" s="34"/>
      <c r="J15" s="34"/>
    </row>
    <row r="16" spans="2:10" s="126" customFormat="1" ht="25.05" customHeight="1" x14ac:dyDescent="0.2">
      <c r="B16" s="171" t="s">
        <v>156</v>
      </c>
      <c r="C16" s="172"/>
      <c r="D16" s="173"/>
      <c r="E16" s="112"/>
      <c r="F16" s="171" t="s">
        <v>157</v>
      </c>
      <c r="G16" s="172"/>
      <c r="H16" s="173"/>
      <c r="I16" s="112"/>
      <c r="J16" s="66">
        <f>ROW()</f>
        <v>16</v>
      </c>
    </row>
    <row r="17" spans="2:10" ht="13.2" customHeight="1" x14ac:dyDescent="0.15">
      <c r="B17" s="37"/>
      <c r="C17" s="38" t="s">
        <v>315</v>
      </c>
      <c r="D17" s="38" t="s">
        <v>316</v>
      </c>
      <c r="E17" s="34"/>
      <c r="F17" s="37"/>
      <c r="G17" s="38" t="s">
        <v>315</v>
      </c>
      <c r="H17" s="38" t="s">
        <v>316</v>
      </c>
      <c r="I17" s="34"/>
      <c r="J17" s="34"/>
    </row>
    <row r="18" spans="2:10" ht="13.2" customHeight="1" x14ac:dyDescent="0.15">
      <c r="B18" s="51" t="s">
        <v>759</v>
      </c>
      <c r="C18" s="23">
        <v>474</v>
      </c>
      <c r="D18" s="40">
        <v>0.29532710280373831</v>
      </c>
      <c r="E18" s="34"/>
      <c r="F18" s="51" t="s">
        <v>760</v>
      </c>
      <c r="G18" s="23">
        <v>398</v>
      </c>
      <c r="H18" s="40">
        <v>0.81390593047034765</v>
      </c>
      <c r="I18" s="34"/>
      <c r="J18" s="34"/>
    </row>
    <row r="19" spans="2:10" ht="25.05" customHeight="1" x14ac:dyDescent="0.15">
      <c r="B19" s="51" t="s">
        <v>784</v>
      </c>
      <c r="C19" s="23">
        <v>303</v>
      </c>
      <c r="D19" s="40">
        <v>0.18878504672897195</v>
      </c>
      <c r="E19" s="34"/>
      <c r="F19" s="51" t="s">
        <v>785</v>
      </c>
      <c r="G19" s="23">
        <v>65</v>
      </c>
      <c r="H19" s="40">
        <v>0.1329243353783231</v>
      </c>
      <c r="I19" s="34"/>
      <c r="J19" s="34"/>
    </row>
    <row r="20" spans="2:10" ht="13.2" customHeight="1" x14ac:dyDescent="0.15">
      <c r="B20" s="51" t="s">
        <v>810</v>
      </c>
      <c r="C20" s="23">
        <v>358</v>
      </c>
      <c r="D20" s="40">
        <v>0.22305295950155762</v>
      </c>
      <c r="E20" s="34"/>
      <c r="F20" s="51" t="s">
        <v>811</v>
      </c>
      <c r="G20" s="23">
        <v>6</v>
      </c>
      <c r="H20" s="40">
        <v>1.2269938650306749E-2</v>
      </c>
      <c r="I20" s="34"/>
      <c r="J20" s="34"/>
    </row>
    <row r="21" spans="2:10" ht="25.05" customHeight="1" x14ac:dyDescent="0.15">
      <c r="B21" s="51" t="s">
        <v>833</v>
      </c>
      <c r="C21" s="23">
        <v>207</v>
      </c>
      <c r="D21" s="40">
        <v>0.12897196261682242</v>
      </c>
      <c r="E21" s="34"/>
      <c r="F21" s="51" t="s">
        <v>834</v>
      </c>
      <c r="G21" s="23">
        <v>7</v>
      </c>
      <c r="H21" s="40">
        <v>1.4314928425357873E-2</v>
      </c>
      <c r="I21" s="34"/>
      <c r="J21" s="34"/>
    </row>
    <row r="22" spans="2:10" ht="13.2" customHeight="1" x14ac:dyDescent="0.15">
      <c r="B22" s="51" t="s">
        <v>849</v>
      </c>
      <c r="C22" s="23">
        <v>98</v>
      </c>
      <c r="D22" s="40">
        <v>6.1059190031152649E-2</v>
      </c>
      <c r="E22" s="34"/>
      <c r="F22" s="51" t="s">
        <v>539</v>
      </c>
      <c r="G22" s="23">
        <v>6</v>
      </c>
      <c r="H22" s="40">
        <v>1.2269938650306749E-2</v>
      </c>
    </row>
    <row r="23" spans="2:10" ht="25.05" customHeight="1" x14ac:dyDescent="0.15">
      <c r="B23" s="51" t="s">
        <v>861</v>
      </c>
      <c r="C23" s="23">
        <v>137</v>
      </c>
      <c r="D23" s="40">
        <v>8.5358255451713397E-2</v>
      </c>
      <c r="E23" s="34"/>
      <c r="F23" s="51" t="s">
        <v>549</v>
      </c>
      <c r="G23" s="23">
        <v>7</v>
      </c>
      <c r="H23" s="40">
        <v>1.4314928425357873E-2</v>
      </c>
    </row>
    <row r="24" spans="2:10" ht="13.2" customHeight="1" x14ac:dyDescent="0.15">
      <c r="B24" s="51" t="s">
        <v>479</v>
      </c>
      <c r="C24" s="23">
        <v>13</v>
      </c>
      <c r="D24" s="40">
        <v>8.0996884735202498E-3</v>
      </c>
      <c r="E24" s="34"/>
      <c r="F24" s="130" t="s">
        <v>270</v>
      </c>
      <c r="G24" s="23">
        <v>489</v>
      </c>
      <c r="H24" s="40">
        <v>1</v>
      </c>
    </row>
    <row r="25" spans="2:10" ht="13.2" customHeight="1" x14ac:dyDescent="0.15">
      <c r="B25" s="51" t="s">
        <v>880</v>
      </c>
      <c r="C25" s="23">
        <v>10</v>
      </c>
      <c r="D25" s="40">
        <v>6.2305295950155761E-3</v>
      </c>
      <c r="E25" s="34"/>
    </row>
    <row r="26" spans="2:10" ht="13.2" customHeight="1" x14ac:dyDescent="0.15">
      <c r="B26" s="51" t="s">
        <v>283</v>
      </c>
      <c r="C26" s="23">
        <v>5</v>
      </c>
      <c r="D26" s="40">
        <v>3.1152647975077881E-3</v>
      </c>
      <c r="E26" s="34"/>
    </row>
    <row r="27" spans="2:10" ht="13.2" customHeight="1" x14ac:dyDescent="0.15">
      <c r="B27" s="130" t="s">
        <v>270</v>
      </c>
      <c r="C27" s="23">
        <v>1605</v>
      </c>
      <c r="D27" s="40">
        <v>1</v>
      </c>
      <c r="E27" s="34"/>
    </row>
    <row r="28" spans="2:10" ht="13.2" customHeight="1" x14ac:dyDescent="0.2"/>
    <row r="29" spans="2:10" ht="13.2" customHeight="1" x14ac:dyDescent="0.2"/>
    <row r="30" spans="2:10" s="126" customFormat="1" ht="37.049999999999997" customHeight="1" x14ac:dyDescent="0.2">
      <c r="B30" s="171" t="s">
        <v>395</v>
      </c>
      <c r="C30" s="172"/>
      <c r="D30" s="173"/>
      <c r="E30" s="112"/>
      <c r="F30" s="171" t="s">
        <v>158</v>
      </c>
      <c r="G30" s="172"/>
      <c r="H30" s="173"/>
      <c r="J30" s="66">
        <f>ROW()</f>
        <v>30</v>
      </c>
    </row>
    <row r="31" spans="2:10" ht="13.2" customHeight="1" x14ac:dyDescent="0.15">
      <c r="B31" s="37"/>
      <c r="C31" s="38" t="s">
        <v>315</v>
      </c>
      <c r="D31" s="38" t="s">
        <v>316</v>
      </c>
      <c r="E31" s="34"/>
      <c r="F31" s="37"/>
      <c r="G31" s="38" t="s">
        <v>315</v>
      </c>
      <c r="H31" s="38" t="s">
        <v>316</v>
      </c>
    </row>
    <row r="32" spans="2:10" ht="37.049999999999997" customHeight="1" x14ac:dyDescent="0.15">
      <c r="B32" s="51" t="s">
        <v>761</v>
      </c>
      <c r="C32" s="23">
        <v>114</v>
      </c>
      <c r="D32" s="40">
        <v>0.24622030237580994</v>
      </c>
      <c r="E32" s="34"/>
      <c r="F32" s="51" t="s">
        <v>762</v>
      </c>
      <c r="G32" s="23">
        <v>203</v>
      </c>
      <c r="H32" s="40">
        <v>0.40277777777777779</v>
      </c>
    </row>
    <row r="33" spans="2:10" ht="25.05" customHeight="1" x14ac:dyDescent="0.15">
      <c r="B33" s="51" t="s">
        <v>786</v>
      </c>
      <c r="C33" s="23">
        <v>17</v>
      </c>
      <c r="D33" s="40">
        <v>3.6717062634989202E-2</v>
      </c>
      <c r="E33" s="34"/>
      <c r="F33" s="51" t="s">
        <v>787</v>
      </c>
      <c r="G33" s="23">
        <v>45</v>
      </c>
      <c r="H33" s="40">
        <v>8.9285714285714288E-2</v>
      </c>
    </row>
    <row r="34" spans="2:10" ht="25.05" customHeight="1" x14ac:dyDescent="0.15">
      <c r="B34" s="51" t="s">
        <v>812</v>
      </c>
      <c r="C34" s="23">
        <v>21</v>
      </c>
      <c r="D34" s="40">
        <v>4.5356371490280781E-2</v>
      </c>
      <c r="E34" s="34"/>
      <c r="F34" s="51" t="s">
        <v>813</v>
      </c>
      <c r="G34" s="23">
        <v>232</v>
      </c>
      <c r="H34" s="40">
        <v>0.46031746031746029</v>
      </c>
    </row>
    <row r="35" spans="2:10" ht="25.05" customHeight="1" x14ac:dyDescent="0.15">
      <c r="B35" s="51" t="s">
        <v>835</v>
      </c>
      <c r="C35" s="23">
        <v>12</v>
      </c>
      <c r="D35" s="40">
        <v>2.591792656587473E-2</v>
      </c>
      <c r="E35" s="34"/>
      <c r="F35" s="51" t="s">
        <v>312</v>
      </c>
      <c r="G35" s="23">
        <v>6</v>
      </c>
      <c r="H35" s="40">
        <v>1.1904761904761904E-2</v>
      </c>
    </row>
    <row r="36" spans="2:10" ht="25.05" customHeight="1" x14ac:dyDescent="0.15">
      <c r="B36" s="51" t="s">
        <v>850</v>
      </c>
      <c r="C36" s="23">
        <v>28</v>
      </c>
      <c r="D36" s="40">
        <v>6.0475161987041039E-2</v>
      </c>
      <c r="E36" s="34"/>
      <c r="F36" s="51" t="s">
        <v>313</v>
      </c>
      <c r="G36" s="23">
        <v>18</v>
      </c>
      <c r="H36" s="40">
        <v>3.5714285714285712E-2</v>
      </c>
    </row>
    <row r="37" spans="2:10" ht="37.049999999999997" customHeight="1" x14ac:dyDescent="0.15">
      <c r="B37" s="51" t="s">
        <v>862</v>
      </c>
      <c r="C37" s="23">
        <v>16</v>
      </c>
      <c r="D37" s="40">
        <v>3.4557235421166309E-2</v>
      </c>
      <c r="E37" s="34"/>
      <c r="F37" s="130" t="s">
        <v>270</v>
      </c>
      <c r="G37" s="23">
        <v>504</v>
      </c>
      <c r="H37" s="40">
        <v>1</v>
      </c>
    </row>
    <row r="38" spans="2:10" ht="25.05" customHeight="1" x14ac:dyDescent="0.15">
      <c r="B38" s="51" t="s">
        <v>872</v>
      </c>
      <c r="C38" s="23">
        <v>19</v>
      </c>
      <c r="D38" s="40">
        <v>4.1036717062634988E-2</v>
      </c>
      <c r="E38" s="34"/>
    </row>
    <row r="39" spans="2:10" ht="37.049999999999997" customHeight="1" x14ac:dyDescent="0.15">
      <c r="B39" s="51" t="s">
        <v>881</v>
      </c>
      <c r="C39" s="23">
        <v>20</v>
      </c>
      <c r="D39" s="40">
        <v>4.3196544276457881E-2</v>
      </c>
      <c r="E39" s="34"/>
    </row>
    <row r="40" spans="2:10" ht="37.049999999999997" customHeight="1" x14ac:dyDescent="0.15">
      <c r="B40" s="51" t="s">
        <v>888</v>
      </c>
      <c r="C40" s="23">
        <v>40</v>
      </c>
      <c r="D40" s="40">
        <v>8.6393088552915762E-2</v>
      </c>
      <c r="E40" s="34"/>
    </row>
    <row r="41" spans="2:10" ht="25.05" customHeight="1" x14ac:dyDescent="0.15">
      <c r="B41" s="51" t="s">
        <v>894</v>
      </c>
      <c r="C41" s="23">
        <v>36</v>
      </c>
      <c r="D41" s="40">
        <v>7.775377969762419E-2</v>
      </c>
      <c r="E41" s="34"/>
    </row>
    <row r="42" spans="2:10" ht="13.2" customHeight="1" x14ac:dyDescent="0.15">
      <c r="B42" s="51" t="s">
        <v>897</v>
      </c>
      <c r="C42" s="23">
        <v>5</v>
      </c>
      <c r="D42" s="40">
        <v>1.079913606911447E-2</v>
      </c>
      <c r="E42" s="34"/>
    </row>
    <row r="43" spans="2:10" ht="13.2" customHeight="1" x14ac:dyDescent="0.15">
      <c r="B43" s="51" t="s">
        <v>739</v>
      </c>
      <c r="C43" s="23">
        <f>128 + 7</f>
        <v>135</v>
      </c>
      <c r="D43" s="40">
        <v>0.29157667386609071</v>
      </c>
      <c r="E43" s="34"/>
    </row>
    <row r="44" spans="2:10" ht="13.2" customHeight="1" x14ac:dyDescent="0.15">
      <c r="B44" s="130" t="s">
        <v>270</v>
      </c>
      <c r="C44" s="23">
        <v>463</v>
      </c>
      <c r="D44" s="40">
        <v>1</v>
      </c>
      <c r="E44" s="34"/>
    </row>
    <row r="45" spans="2:10" ht="13.2" customHeight="1" x14ac:dyDescent="0.15">
      <c r="B45" s="132"/>
      <c r="C45" s="120"/>
      <c r="D45" s="121"/>
      <c r="E45" s="34"/>
    </row>
    <row r="46" spans="2:10" ht="13.2" customHeight="1" x14ac:dyDescent="0.2"/>
    <row r="47" spans="2:10" s="126" customFormat="1" ht="37.049999999999997" customHeight="1" x14ac:dyDescent="0.2">
      <c r="B47" s="171" t="s">
        <v>396</v>
      </c>
      <c r="C47" s="172"/>
      <c r="D47" s="173"/>
      <c r="J47" s="66">
        <f>ROW()</f>
        <v>47</v>
      </c>
    </row>
    <row r="48" spans="2:10" ht="13.2" customHeight="1" x14ac:dyDescent="0.15">
      <c r="B48" s="37"/>
      <c r="C48" s="38" t="s">
        <v>315</v>
      </c>
      <c r="D48" s="38" t="s">
        <v>316</v>
      </c>
    </row>
    <row r="49" spans="2:4" ht="25.05" customHeight="1" x14ac:dyDescent="0.15">
      <c r="B49" s="51" t="s">
        <v>763</v>
      </c>
      <c r="C49" s="23">
        <v>156</v>
      </c>
      <c r="D49" s="40">
        <v>0.76847290640394084</v>
      </c>
    </row>
    <row r="50" spans="2:4" ht="25.05" customHeight="1" x14ac:dyDescent="0.15">
      <c r="B50" s="51" t="s">
        <v>788</v>
      </c>
      <c r="C50" s="23">
        <v>21</v>
      </c>
      <c r="D50" s="40">
        <v>0.10344827586206896</v>
      </c>
    </row>
    <row r="51" spans="2:4" ht="25.05" customHeight="1" x14ac:dyDescent="0.15">
      <c r="B51" s="51" t="s">
        <v>814</v>
      </c>
      <c r="C51" s="23">
        <v>24</v>
      </c>
      <c r="D51" s="40">
        <v>0.11822660098522167</v>
      </c>
    </row>
    <row r="52" spans="2:4" ht="13.2" customHeight="1" x14ac:dyDescent="0.15">
      <c r="B52" s="51" t="s">
        <v>282</v>
      </c>
      <c r="C52" s="23">
        <v>2</v>
      </c>
      <c r="D52" s="40">
        <v>9.852216748768473E-3</v>
      </c>
    </row>
    <row r="53" spans="2:4" ht="13.2" customHeight="1" x14ac:dyDescent="0.15">
      <c r="B53" s="130" t="s">
        <v>270</v>
      </c>
      <c r="C53" s="23">
        <v>203</v>
      </c>
      <c r="D53" s="40">
        <v>1</v>
      </c>
    </row>
  </sheetData>
  <mergeCells count="7">
    <mergeCell ref="B47:D47"/>
    <mergeCell ref="B4:D4"/>
    <mergeCell ref="F4:H4"/>
    <mergeCell ref="B16:D16"/>
    <mergeCell ref="F16:H16"/>
    <mergeCell ref="B30:D30"/>
    <mergeCell ref="F30:H30"/>
  </mergeCells>
  <phoneticPr fontId="1"/>
  <pageMargins left="0.7" right="0.7" top="0.75" bottom="0.75" header="0.3" footer="0.3"/>
  <pageSetup paperSize="9" scale="9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DD9D-9FA4-49A0-80F3-5AFE14F20BB9}">
  <sheetPr codeName="Sheet18">
    <pageSetUpPr fitToPage="1"/>
  </sheetPr>
  <dimension ref="B2:J90"/>
  <sheetViews>
    <sheetView view="pageBreakPreview" topLeftCell="A73" zoomScaleNormal="55" zoomScaleSheetLayoutView="100" workbookViewId="0">
      <selection activeCell="B84" sqref="B84:D84"/>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0" hidden="1" customWidth="1"/>
    <col min="207" max="207" width="2.21875" customWidth="1"/>
    <col min="208" max="208" width="25.77734375" customWidth="1"/>
    <col min="211" max="211" width="5.77734375" customWidth="1"/>
    <col min="212" max="212" width="25.77734375" customWidth="1"/>
    <col min="217" max="217" width="25.77734375" customWidth="1"/>
    <col min="463" max="463" width="2.21875" customWidth="1"/>
    <col min="464" max="464" width="25.77734375" customWidth="1"/>
    <col min="467" max="467" width="5.77734375" customWidth="1"/>
    <col min="468" max="468" width="25.77734375" customWidth="1"/>
    <col min="473" max="473" width="25.77734375" customWidth="1"/>
    <col min="719" max="719" width="2.21875" customWidth="1"/>
    <col min="720" max="720" width="25.77734375" customWidth="1"/>
    <col min="723" max="723" width="5.77734375" customWidth="1"/>
    <col min="724" max="724" width="25.77734375" customWidth="1"/>
    <col min="729" max="729" width="25.77734375" customWidth="1"/>
    <col min="975" max="975" width="2.21875" customWidth="1"/>
    <col min="976" max="976" width="25.77734375" customWidth="1"/>
    <col min="979" max="979" width="5.77734375" customWidth="1"/>
    <col min="980" max="980" width="25.77734375" customWidth="1"/>
    <col min="985" max="985" width="25.77734375" customWidth="1"/>
    <col min="1231" max="1231" width="2.21875" customWidth="1"/>
    <col min="1232" max="1232" width="25.77734375" customWidth="1"/>
    <col min="1235" max="1235" width="5.77734375" customWidth="1"/>
    <col min="1236" max="1236" width="25.77734375" customWidth="1"/>
    <col min="1241" max="1241" width="25.77734375" customWidth="1"/>
    <col min="1487" max="1487" width="2.21875" customWidth="1"/>
    <col min="1488" max="1488" width="25.77734375" customWidth="1"/>
    <col min="1491" max="1491" width="5.77734375" customWidth="1"/>
    <col min="1492" max="1492" width="25.77734375" customWidth="1"/>
    <col min="1497" max="1497" width="25.77734375" customWidth="1"/>
    <col min="1743" max="1743" width="2.21875" customWidth="1"/>
    <col min="1744" max="1744" width="25.77734375" customWidth="1"/>
    <col min="1747" max="1747" width="5.77734375" customWidth="1"/>
    <col min="1748" max="1748" width="25.77734375" customWidth="1"/>
    <col min="1753" max="1753" width="25.77734375" customWidth="1"/>
    <col min="1999" max="1999" width="2.21875" customWidth="1"/>
    <col min="2000" max="2000" width="25.77734375" customWidth="1"/>
    <col min="2003" max="2003" width="5.77734375" customWidth="1"/>
    <col min="2004" max="2004" width="25.77734375" customWidth="1"/>
    <col min="2009" max="2009" width="25.77734375" customWidth="1"/>
    <col min="2255" max="2255" width="2.21875" customWidth="1"/>
    <col min="2256" max="2256" width="25.77734375" customWidth="1"/>
    <col min="2259" max="2259" width="5.77734375" customWidth="1"/>
    <col min="2260" max="2260" width="25.77734375" customWidth="1"/>
    <col min="2265" max="2265" width="25.77734375" customWidth="1"/>
    <col min="2511" max="2511" width="2.21875" customWidth="1"/>
    <col min="2512" max="2512" width="25.77734375" customWidth="1"/>
    <col min="2515" max="2515" width="5.77734375" customWidth="1"/>
    <col min="2516" max="2516" width="25.77734375" customWidth="1"/>
    <col min="2521" max="2521" width="25.77734375" customWidth="1"/>
    <col min="2767" max="2767" width="2.21875" customWidth="1"/>
    <col min="2768" max="2768" width="25.77734375" customWidth="1"/>
    <col min="2771" max="2771" width="5.77734375" customWidth="1"/>
    <col min="2772" max="2772" width="25.77734375" customWidth="1"/>
    <col min="2777" max="2777" width="25.77734375" customWidth="1"/>
    <col min="3023" max="3023" width="2.21875" customWidth="1"/>
    <col min="3024" max="3024" width="25.77734375" customWidth="1"/>
    <col min="3027" max="3027" width="5.77734375" customWidth="1"/>
    <col min="3028" max="3028" width="25.77734375" customWidth="1"/>
    <col min="3033" max="3033" width="25.77734375" customWidth="1"/>
    <col min="3279" max="3279" width="2.21875" customWidth="1"/>
    <col min="3280" max="3280" width="25.77734375" customWidth="1"/>
    <col min="3283" max="3283" width="5.77734375" customWidth="1"/>
    <col min="3284" max="3284" width="25.77734375" customWidth="1"/>
    <col min="3289" max="3289" width="25.77734375" customWidth="1"/>
    <col min="3535" max="3535" width="2.21875" customWidth="1"/>
    <col min="3536" max="3536" width="25.77734375" customWidth="1"/>
    <col min="3539" max="3539" width="5.77734375" customWidth="1"/>
    <col min="3540" max="3540" width="25.77734375" customWidth="1"/>
    <col min="3545" max="3545" width="25.77734375" customWidth="1"/>
    <col min="3791" max="3791" width="2.21875" customWidth="1"/>
    <col min="3792" max="3792" width="25.77734375" customWidth="1"/>
    <col min="3795" max="3795" width="5.77734375" customWidth="1"/>
    <col min="3796" max="3796" width="25.77734375" customWidth="1"/>
    <col min="3801" max="3801" width="25.77734375" customWidth="1"/>
    <col min="4047" max="4047" width="2.21875" customWidth="1"/>
    <col min="4048" max="4048" width="25.77734375" customWidth="1"/>
    <col min="4051" max="4051" width="5.77734375" customWidth="1"/>
    <col min="4052" max="4052" width="25.77734375" customWidth="1"/>
    <col min="4057" max="4057" width="25.77734375" customWidth="1"/>
    <col min="4303" max="4303" width="2.21875" customWidth="1"/>
    <col min="4304" max="4304" width="25.77734375" customWidth="1"/>
    <col min="4307" max="4307" width="5.77734375" customWidth="1"/>
    <col min="4308" max="4308" width="25.77734375" customWidth="1"/>
    <col min="4313" max="4313" width="25.77734375" customWidth="1"/>
    <col min="4559" max="4559" width="2.21875" customWidth="1"/>
    <col min="4560" max="4560" width="25.77734375" customWidth="1"/>
    <col min="4563" max="4563" width="5.77734375" customWidth="1"/>
    <col min="4564" max="4564" width="25.77734375" customWidth="1"/>
    <col min="4569" max="4569" width="25.77734375" customWidth="1"/>
    <col min="4815" max="4815" width="2.21875" customWidth="1"/>
    <col min="4816" max="4816" width="25.77734375" customWidth="1"/>
    <col min="4819" max="4819" width="5.77734375" customWidth="1"/>
    <col min="4820" max="4820" width="25.77734375" customWidth="1"/>
    <col min="4825" max="4825" width="25.77734375" customWidth="1"/>
    <col min="5071" max="5071" width="2.21875" customWidth="1"/>
    <col min="5072" max="5072" width="25.77734375" customWidth="1"/>
    <col min="5075" max="5075" width="5.77734375" customWidth="1"/>
    <col min="5076" max="5076" width="25.77734375" customWidth="1"/>
    <col min="5081" max="5081" width="25.77734375" customWidth="1"/>
    <col min="5327" max="5327" width="2.21875" customWidth="1"/>
    <col min="5328" max="5328" width="25.77734375" customWidth="1"/>
    <col min="5331" max="5331" width="5.77734375" customWidth="1"/>
    <col min="5332" max="5332" width="25.77734375" customWidth="1"/>
    <col min="5337" max="5337" width="25.77734375" customWidth="1"/>
    <col min="5583" max="5583" width="2.21875" customWidth="1"/>
    <col min="5584" max="5584" width="25.77734375" customWidth="1"/>
    <col min="5587" max="5587" width="5.77734375" customWidth="1"/>
    <col min="5588" max="5588" width="25.77734375" customWidth="1"/>
    <col min="5593" max="5593" width="25.77734375" customWidth="1"/>
    <col min="5839" max="5839" width="2.21875" customWidth="1"/>
    <col min="5840" max="5840" width="25.77734375" customWidth="1"/>
    <col min="5843" max="5843" width="5.77734375" customWidth="1"/>
    <col min="5844" max="5844" width="25.77734375" customWidth="1"/>
    <col min="5849" max="5849" width="25.77734375" customWidth="1"/>
    <col min="6095" max="6095" width="2.21875" customWidth="1"/>
    <col min="6096" max="6096" width="25.77734375" customWidth="1"/>
    <col min="6099" max="6099" width="5.77734375" customWidth="1"/>
    <col min="6100" max="6100" width="25.77734375" customWidth="1"/>
    <col min="6105" max="6105" width="25.77734375" customWidth="1"/>
    <col min="6351" max="6351" width="2.21875" customWidth="1"/>
    <col min="6352" max="6352" width="25.77734375" customWidth="1"/>
    <col min="6355" max="6355" width="5.77734375" customWidth="1"/>
    <col min="6356" max="6356" width="25.77734375" customWidth="1"/>
    <col min="6361" max="6361" width="25.77734375" customWidth="1"/>
    <col min="6607" max="6607" width="2.21875" customWidth="1"/>
    <col min="6608" max="6608" width="25.77734375" customWidth="1"/>
    <col min="6611" max="6611" width="5.77734375" customWidth="1"/>
    <col min="6612" max="6612" width="25.77734375" customWidth="1"/>
    <col min="6617" max="6617" width="25.77734375" customWidth="1"/>
    <col min="6863" max="6863" width="2.21875" customWidth="1"/>
    <col min="6864" max="6864" width="25.77734375" customWidth="1"/>
    <col min="6867" max="6867" width="5.77734375" customWidth="1"/>
    <col min="6868" max="6868" width="25.77734375" customWidth="1"/>
    <col min="6873" max="6873" width="25.77734375" customWidth="1"/>
    <col min="7119" max="7119" width="2.21875" customWidth="1"/>
    <col min="7120" max="7120" width="25.77734375" customWidth="1"/>
    <col min="7123" max="7123" width="5.77734375" customWidth="1"/>
    <col min="7124" max="7124" width="25.77734375" customWidth="1"/>
    <col min="7129" max="7129" width="25.77734375" customWidth="1"/>
    <col min="7375" max="7375" width="2.21875" customWidth="1"/>
    <col min="7376" max="7376" width="25.77734375" customWidth="1"/>
    <col min="7379" max="7379" width="5.77734375" customWidth="1"/>
    <col min="7380" max="7380" width="25.77734375" customWidth="1"/>
    <col min="7385" max="7385" width="25.77734375" customWidth="1"/>
    <col min="7631" max="7631" width="2.21875" customWidth="1"/>
    <col min="7632" max="7632" width="25.77734375" customWidth="1"/>
    <col min="7635" max="7635" width="5.77734375" customWidth="1"/>
    <col min="7636" max="7636" width="25.77734375" customWidth="1"/>
    <col min="7641" max="7641" width="25.77734375" customWidth="1"/>
    <col min="7887" max="7887" width="2.21875" customWidth="1"/>
    <col min="7888" max="7888" width="25.77734375" customWidth="1"/>
    <col min="7891" max="7891" width="5.77734375" customWidth="1"/>
    <col min="7892" max="7892" width="25.77734375" customWidth="1"/>
    <col min="7897" max="7897" width="25.77734375" customWidth="1"/>
    <col min="8143" max="8143" width="2.21875" customWidth="1"/>
    <col min="8144" max="8144" width="25.77734375" customWidth="1"/>
    <col min="8147" max="8147" width="5.77734375" customWidth="1"/>
    <col min="8148" max="8148" width="25.77734375" customWidth="1"/>
    <col min="8153" max="8153" width="25.77734375" customWidth="1"/>
    <col min="8399" max="8399" width="2.21875" customWidth="1"/>
    <col min="8400" max="8400" width="25.77734375" customWidth="1"/>
    <col min="8403" max="8403" width="5.77734375" customWidth="1"/>
    <col min="8404" max="8404" width="25.77734375" customWidth="1"/>
    <col min="8409" max="8409" width="25.77734375" customWidth="1"/>
    <col min="8655" max="8655" width="2.21875" customWidth="1"/>
    <col min="8656" max="8656" width="25.77734375" customWidth="1"/>
    <col min="8659" max="8659" width="5.77734375" customWidth="1"/>
    <col min="8660" max="8660" width="25.77734375" customWidth="1"/>
    <col min="8665" max="8665" width="25.77734375" customWidth="1"/>
    <col min="8911" max="8911" width="2.21875" customWidth="1"/>
    <col min="8912" max="8912" width="25.77734375" customWidth="1"/>
    <col min="8915" max="8915" width="5.77734375" customWidth="1"/>
    <col min="8916" max="8916" width="25.77734375" customWidth="1"/>
    <col min="8921" max="8921" width="25.77734375" customWidth="1"/>
    <col min="9167" max="9167" width="2.21875" customWidth="1"/>
    <col min="9168" max="9168" width="25.77734375" customWidth="1"/>
    <col min="9171" max="9171" width="5.77734375" customWidth="1"/>
    <col min="9172" max="9172" width="25.77734375" customWidth="1"/>
    <col min="9177" max="9177" width="25.77734375" customWidth="1"/>
    <col min="9423" max="9423" width="2.21875" customWidth="1"/>
    <col min="9424" max="9424" width="25.77734375" customWidth="1"/>
    <col min="9427" max="9427" width="5.77734375" customWidth="1"/>
    <col min="9428" max="9428" width="25.77734375" customWidth="1"/>
    <col min="9433" max="9433" width="25.77734375" customWidth="1"/>
    <col min="9679" max="9679" width="2.21875" customWidth="1"/>
    <col min="9680" max="9680" width="25.77734375" customWidth="1"/>
    <col min="9683" max="9683" width="5.77734375" customWidth="1"/>
    <col min="9684" max="9684" width="25.77734375" customWidth="1"/>
    <col min="9689" max="9689" width="25.77734375" customWidth="1"/>
    <col min="9935" max="9935" width="2.21875" customWidth="1"/>
    <col min="9936" max="9936" width="25.77734375" customWidth="1"/>
    <col min="9939" max="9939" width="5.77734375" customWidth="1"/>
    <col min="9940" max="9940" width="25.77734375" customWidth="1"/>
    <col min="9945" max="9945" width="25.77734375" customWidth="1"/>
    <col min="10191" max="10191" width="2.21875" customWidth="1"/>
    <col min="10192" max="10192" width="25.77734375" customWidth="1"/>
    <col min="10195" max="10195" width="5.77734375" customWidth="1"/>
    <col min="10196" max="10196" width="25.77734375" customWidth="1"/>
    <col min="10201" max="10201" width="25.77734375" customWidth="1"/>
    <col min="10447" max="10447" width="2.21875" customWidth="1"/>
    <col min="10448" max="10448" width="25.77734375" customWidth="1"/>
    <col min="10451" max="10451" width="5.77734375" customWidth="1"/>
    <col min="10452" max="10452" width="25.77734375" customWidth="1"/>
    <col min="10457" max="10457" width="25.77734375" customWidth="1"/>
    <col min="10703" max="10703" width="2.21875" customWidth="1"/>
    <col min="10704" max="10704" width="25.77734375" customWidth="1"/>
    <col min="10707" max="10707" width="5.77734375" customWidth="1"/>
    <col min="10708" max="10708" width="25.77734375" customWidth="1"/>
    <col min="10713" max="10713" width="25.77734375" customWidth="1"/>
    <col min="10959" max="10959" width="2.21875" customWidth="1"/>
    <col min="10960" max="10960" width="25.77734375" customWidth="1"/>
    <col min="10963" max="10963" width="5.77734375" customWidth="1"/>
    <col min="10964" max="10964" width="25.77734375" customWidth="1"/>
    <col min="10969" max="10969" width="25.77734375" customWidth="1"/>
    <col min="11215" max="11215" width="2.21875" customWidth="1"/>
    <col min="11216" max="11216" width="25.77734375" customWidth="1"/>
    <col min="11219" max="11219" width="5.77734375" customWidth="1"/>
    <col min="11220" max="11220" width="25.77734375" customWidth="1"/>
    <col min="11225" max="11225" width="25.77734375" customWidth="1"/>
    <col min="11471" max="11471" width="2.21875" customWidth="1"/>
    <col min="11472" max="11472" width="25.77734375" customWidth="1"/>
    <col min="11475" max="11475" width="5.77734375" customWidth="1"/>
    <col min="11476" max="11476" width="25.77734375" customWidth="1"/>
    <col min="11481" max="11481" width="25.77734375" customWidth="1"/>
    <col min="11727" max="11727" width="2.21875" customWidth="1"/>
    <col min="11728" max="11728" width="25.77734375" customWidth="1"/>
    <col min="11731" max="11731" width="5.77734375" customWidth="1"/>
    <col min="11732" max="11732" width="25.77734375" customWidth="1"/>
    <col min="11737" max="11737" width="25.77734375" customWidth="1"/>
    <col min="11983" max="11983" width="2.21875" customWidth="1"/>
    <col min="11984" max="11984" width="25.77734375" customWidth="1"/>
    <col min="11987" max="11987" width="5.77734375" customWidth="1"/>
    <col min="11988" max="11988" width="25.77734375" customWidth="1"/>
    <col min="11993" max="11993" width="25.77734375" customWidth="1"/>
    <col min="12239" max="12239" width="2.21875" customWidth="1"/>
    <col min="12240" max="12240" width="25.77734375" customWidth="1"/>
    <col min="12243" max="12243" width="5.77734375" customWidth="1"/>
    <col min="12244" max="12244" width="25.77734375" customWidth="1"/>
    <col min="12249" max="12249" width="25.77734375" customWidth="1"/>
    <col min="12495" max="12495" width="2.21875" customWidth="1"/>
    <col min="12496" max="12496" width="25.77734375" customWidth="1"/>
    <col min="12499" max="12499" width="5.77734375" customWidth="1"/>
    <col min="12500" max="12500" width="25.77734375" customWidth="1"/>
    <col min="12505" max="12505" width="25.77734375" customWidth="1"/>
    <col min="12751" max="12751" width="2.21875" customWidth="1"/>
    <col min="12752" max="12752" width="25.77734375" customWidth="1"/>
    <col min="12755" max="12755" width="5.77734375" customWidth="1"/>
    <col min="12756" max="12756" width="25.77734375" customWidth="1"/>
    <col min="12761" max="12761" width="25.77734375" customWidth="1"/>
    <col min="13007" max="13007" width="2.21875" customWidth="1"/>
    <col min="13008" max="13008" width="25.77734375" customWidth="1"/>
    <col min="13011" max="13011" width="5.77734375" customWidth="1"/>
    <col min="13012" max="13012" width="25.77734375" customWidth="1"/>
    <col min="13017" max="13017" width="25.77734375" customWidth="1"/>
    <col min="13263" max="13263" width="2.21875" customWidth="1"/>
    <col min="13264" max="13264" width="25.77734375" customWidth="1"/>
    <col min="13267" max="13267" width="5.77734375" customWidth="1"/>
    <col min="13268" max="13268" width="25.77734375" customWidth="1"/>
    <col min="13273" max="13273" width="25.77734375" customWidth="1"/>
    <col min="13519" max="13519" width="2.21875" customWidth="1"/>
    <col min="13520" max="13520" width="25.77734375" customWidth="1"/>
    <col min="13523" max="13523" width="5.77734375" customWidth="1"/>
    <col min="13524" max="13524" width="25.77734375" customWidth="1"/>
    <col min="13529" max="13529" width="25.77734375" customWidth="1"/>
    <col min="13775" max="13775" width="2.21875" customWidth="1"/>
    <col min="13776" max="13776" width="25.77734375" customWidth="1"/>
    <col min="13779" max="13779" width="5.77734375" customWidth="1"/>
    <col min="13780" max="13780" width="25.77734375" customWidth="1"/>
    <col min="13785" max="13785" width="25.77734375" customWidth="1"/>
    <col min="14031" max="14031" width="2.21875" customWidth="1"/>
    <col min="14032" max="14032" width="25.77734375" customWidth="1"/>
    <col min="14035" max="14035" width="5.77734375" customWidth="1"/>
    <col min="14036" max="14036" width="25.77734375" customWidth="1"/>
    <col min="14041" max="14041" width="25.77734375" customWidth="1"/>
    <col min="14287" max="14287" width="2.21875" customWidth="1"/>
    <col min="14288" max="14288" width="25.77734375" customWidth="1"/>
    <col min="14291" max="14291" width="5.77734375" customWidth="1"/>
    <col min="14292" max="14292" width="25.77734375" customWidth="1"/>
    <col min="14297" max="14297" width="25.77734375" customWidth="1"/>
    <col min="14543" max="14543" width="2.21875" customWidth="1"/>
    <col min="14544" max="14544" width="25.77734375" customWidth="1"/>
    <col min="14547" max="14547" width="5.77734375" customWidth="1"/>
    <col min="14548" max="14548" width="25.77734375" customWidth="1"/>
    <col min="14553" max="14553" width="25.77734375" customWidth="1"/>
    <col min="14799" max="14799" width="2.21875" customWidth="1"/>
    <col min="14800" max="14800" width="25.77734375" customWidth="1"/>
    <col min="14803" max="14803" width="5.77734375" customWidth="1"/>
    <col min="14804" max="14804" width="25.77734375" customWidth="1"/>
    <col min="14809" max="14809" width="25.77734375" customWidth="1"/>
    <col min="15055" max="15055" width="2.21875" customWidth="1"/>
    <col min="15056" max="15056" width="25.77734375" customWidth="1"/>
    <col min="15059" max="15059" width="5.77734375" customWidth="1"/>
    <col min="15060" max="15060" width="25.77734375" customWidth="1"/>
    <col min="15065" max="15065" width="25.77734375" customWidth="1"/>
    <col min="15311" max="15311" width="2.21875" customWidth="1"/>
    <col min="15312" max="15312" width="25.77734375" customWidth="1"/>
    <col min="15315" max="15315" width="5.77734375" customWidth="1"/>
    <col min="15316" max="15316" width="25.77734375" customWidth="1"/>
    <col min="15321" max="15321" width="25.77734375" customWidth="1"/>
    <col min="15567" max="15567" width="2.21875" customWidth="1"/>
    <col min="15568" max="15568" width="25.77734375" customWidth="1"/>
    <col min="15571" max="15571" width="5.77734375" customWidth="1"/>
    <col min="15572" max="15572" width="25.77734375" customWidth="1"/>
    <col min="15577" max="15577" width="25.77734375" customWidth="1"/>
    <col min="15823" max="15823" width="2.21875" customWidth="1"/>
    <col min="15824" max="15824" width="25.77734375" customWidth="1"/>
    <col min="15827" max="15827" width="5.77734375" customWidth="1"/>
    <col min="15828" max="15828" width="25.77734375" customWidth="1"/>
    <col min="15833" max="15833" width="25.77734375" customWidth="1"/>
    <col min="16079" max="16079" width="2.21875" customWidth="1"/>
    <col min="16080" max="16080" width="25.77734375" customWidth="1"/>
    <col min="16083" max="16083" width="5.77734375" customWidth="1"/>
    <col min="16084" max="16084" width="25.77734375" customWidth="1"/>
    <col min="16089" max="16089" width="25.77734375" customWidth="1"/>
  </cols>
  <sheetData>
    <row r="2" spans="2:10" ht="16.2" x14ac:dyDescent="0.2">
      <c r="B2" s="54" t="s">
        <v>940</v>
      </c>
      <c r="C2" s="55"/>
      <c r="D2" s="55"/>
      <c r="E2" s="55"/>
      <c r="F2" s="55"/>
      <c r="G2" s="55"/>
      <c r="H2" s="55"/>
      <c r="I2" s="55"/>
    </row>
    <row r="4" spans="2:10" s="112" customFormat="1" ht="25.05" customHeight="1" x14ac:dyDescent="0.15">
      <c r="B4" s="171" t="s">
        <v>159</v>
      </c>
      <c r="C4" s="172"/>
      <c r="D4" s="173"/>
      <c r="F4" s="171" t="s">
        <v>160</v>
      </c>
      <c r="G4" s="172"/>
      <c r="H4" s="173"/>
      <c r="J4" s="66">
        <f>ROW()</f>
        <v>4</v>
      </c>
    </row>
    <row r="5" spans="2:10" s="21" customFormat="1" ht="13.2" customHeight="1" x14ac:dyDescent="0.15">
      <c r="B5" s="37"/>
      <c r="C5" s="38" t="s">
        <v>315</v>
      </c>
      <c r="D5" s="38" t="s">
        <v>316</v>
      </c>
      <c r="E5" s="34"/>
      <c r="F5" s="37"/>
      <c r="G5" s="38" t="s">
        <v>315</v>
      </c>
      <c r="H5" s="38" t="s">
        <v>316</v>
      </c>
      <c r="I5" s="34"/>
    </row>
    <row r="6" spans="2:10" s="21" customFormat="1" ht="13.2" customHeight="1" x14ac:dyDescent="0.15">
      <c r="B6" s="51" t="s">
        <v>580</v>
      </c>
      <c r="C6" s="23">
        <v>165</v>
      </c>
      <c r="D6" s="40">
        <v>0.32738095238095238</v>
      </c>
      <c r="E6" s="34"/>
      <c r="F6" s="51" t="s">
        <v>764</v>
      </c>
      <c r="G6" s="23">
        <v>26</v>
      </c>
      <c r="H6" s="40">
        <v>0.59090909090909094</v>
      </c>
      <c r="I6" s="34"/>
    </row>
    <row r="7" spans="2:10" s="21" customFormat="1" ht="25.05" customHeight="1" x14ac:dyDescent="0.15">
      <c r="B7" s="51" t="s">
        <v>604</v>
      </c>
      <c r="C7" s="23">
        <v>152</v>
      </c>
      <c r="D7" s="40">
        <v>0.30158730158730157</v>
      </c>
      <c r="E7" s="34"/>
      <c r="F7" s="51" t="s">
        <v>789</v>
      </c>
      <c r="G7" s="23">
        <v>14</v>
      </c>
      <c r="H7" s="40">
        <v>0.31818181818181818</v>
      </c>
      <c r="I7" s="34"/>
    </row>
    <row r="8" spans="2:10" s="21" customFormat="1" ht="13.2" customHeight="1" x14ac:dyDescent="0.15">
      <c r="B8" s="51" t="s">
        <v>809</v>
      </c>
      <c r="C8" s="23">
        <v>140</v>
      </c>
      <c r="D8" s="40">
        <v>0.27777777777777779</v>
      </c>
      <c r="E8" s="34"/>
      <c r="F8" s="51" t="s">
        <v>815</v>
      </c>
      <c r="G8" s="23">
        <v>3</v>
      </c>
      <c r="H8" s="40">
        <v>6.8181818181818177E-2</v>
      </c>
      <c r="I8" s="34"/>
    </row>
    <row r="9" spans="2:10" s="21" customFormat="1" ht="13.2" customHeight="1" x14ac:dyDescent="0.15">
      <c r="B9" s="51" t="s">
        <v>832</v>
      </c>
      <c r="C9" s="23">
        <v>36</v>
      </c>
      <c r="D9" s="40">
        <v>7.1428571428571425E-2</v>
      </c>
      <c r="E9" s="34"/>
      <c r="F9" s="51" t="s">
        <v>282</v>
      </c>
      <c r="G9" s="23">
        <v>1</v>
      </c>
      <c r="H9" s="40">
        <v>2.2727272727272728E-2</v>
      </c>
      <c r="I9" s="34"/>
    </row>
    <row r="10" spans="2:10" s="21" customFormat="1" ht="13.2" customHeight="1" x14ac:dyDescent="0.15">
      <c r="B10" s="51" t="s">
        <v>848</v>
      </c>
      <c r="C10" s="23">
        <v>8</v>
      </c>
      <c r="D10" s="40">
        <v>1.5873015873015872E-2</v>
      </c>
      <c r="E10" s="34"/>
      <c r="F10" s="130" t="s">
        <v>270</v>
      </c>
      <c r="G10" s="23">
        <v>44</v>
      </c>
      <c r="H10" s="40">
        <v>1</v>
      </c>
      <c r="I10" s="34"/>
    </row>
    <row r="11" spans="2:10" s="21" customFormat="1" ht="13.2" customHeight="1" x14ac:dyDescent="0.15">
      <c r="B11" s="51" t="s">
        <v>549</v>
      </c>
      <c r="C11" s="23">
        <v>3</v>
      </c>
      <c r="D11" s="40">
        <v>5.9523809523809521E-3</v>
      </c>
      <c r="E11" s="34"/>
      <c r="I11" s="34"/>
    </row>
    <row r="12" spans="2:10" s="21" customFormat="1" ht="13.2" customHeight="1" x14ac:dyDescent="0.15">
      <c r="B12" s="130" t="s">
        <v>270</v>
      </c>
      <c r="C12" s="23">
        <v>504</v>
      </c>
      <c r="D12" s="40">
        <v>1</v>
      </c>
      <c r="E12" s="34"/>
      <c r="I12" s="34"/>
    </row>
    <row r="13" spans="2:10" s="21" customFormat="1" ht="13.2" customHeight="1" x14ac:dyDescent="0.15">
      <c r="I13" s="34"/>
    </row>
    <row r="14" spans="2:10" ht="13.2" customHeight="1" x14ac:dyDescent="0.15">
      <c r="B14" s="21"/>
      <c r="C14" s="21"/>
      <c r="D14" s="21"/>
      <c r="E14" s="21"/>
      <c r="F14" s="21"/>
      <c r="G14" s="21"/>
      <c r="H14" s="21"/>
      <c r="I14" s="34"/>
    </row>
    <row r="15" spans="2:10" s="126" customFormat="1" ht="25.05" customHeight="1" x14ac:dyDescent="0.2">
      <c r="B15" s="171" t="s">
        <v>161</v>
      </c>
      <c r="C15" s="172"/>
      <c r="D15" s="173"/>
      <c r="E15" s="112"/>
      <c r="F15" s="171" t="s">
        <v>162</v>
      </c>
      <c r="G15" s="172"/>
      <c r="H15" s="173"/>
      <c r="I15" s="112"/>
      <c r="J15" s="66">
        <f>ROW()</f>
        <v>15</v>
      </c>
    </row>
    <row r="16" spans="2:10" ht="13.2" customHeight="1" x14ac:dyDescent="0.15">
      <c r="B16" s="37"/>
      <c r="C16" s="38" t="s">
        <v>315</v>
      </c>
      <c r="D16" s="38" t="s">
        <v>316</v>
      </c>
      <c r="E16" s="34"/>
      <c r="F16" s="37"/>
      <c r="G16" s="38" t="s">
        <v>315</v>
      </c>
      <c r="H16" s="38" t="s">
        <v>316</v>
      </c>
      <c r="I16" s="34"/>
    </row>
    <row r="17" spans="2:10" ht="13.2" customHeight="1" x14ac:dyDescent="0.15">
      <c r="B17" s="51" t="s">
        <v>580</v>
      </c>
      <c r="C17" s="23">
        <v>93</v>
      </c>
      <c r="D17" s="40">
        <v>0.18452380952380953</v>
      </c>
      <c r="E17" s="34"/>
      <c r="F17" s="51" t="s">
        <v>765</v>
      </c>
      <c r="G17" s="23">
        <v>59</v>
      </c>
      <c r="H17" s="40">
        <v>0.60824742268041232</v>
      </c>
      <c r="I17" s="34"/>
    </row>
    <row r="18" spans="2:10" ht="25.05" customHeight="1" x14ac:dyDescent="0.15">
      <c r="B18" s="51" t="s">
        <v>604</v>
      </c>
      <c r="C18" s="23">
        <v>159</v>
      </c>
      <c r="D18" s="40">
        <v>0.31547619047619047</v>
      </c>
      <c r="E18" s="34"/>
      <c r="F18" s="51" t="s">
        <v>790</v>
      </c>
      <c r="G18" s="23">
        <v>7</v>
      </c>
      <c r="H18" s="40">
        <v>7.2164948453608241E-2</v>
      </c>
      <c r="I18" s="34"/>
    </row>
    <row r="19" spans="2:10" ht="13.2" customHeight="1" x14ac:dyDescent="0.15">
      <c r="B19" s="51" t="s">
        <v>809</v>
      </c>
      <c r="C19" s="23">
        <v>151</v>
      </c>
      <c r="D19" s="40">
        <v>0.29960317460317459</v>
      </c>
      <c r="E19" s="34"/>
      <c r="F19" s="51" t="s">
        <v>816</v>
      </c>
      <c r="G19" s="23">
        <v>14</v>
      </c>
      <c r="H19" s="40">
        <v>0.14432989690721648</v>
      </c>
      <c r="I19" s="34"/>
    </row>
    <row r="20" spans="2:10" ht="13.2" customHeight="1" x14ac:dyDescent="0.15">
      <c r="B20" s="51" t="s">
        <v>832</v>
      </c>
      <c r="C20" s="23">
        <v>83</v>
      </c>
      <c r="D20" s="40">
        <v>0.16468253968253968</v>
      </c>
      <c r="E20" s="34"/>
      <c r="F20" s="51" t="s">
        <v>312</v>
      </c>
      <c r="G20" s="23">
        <v>10</v>
      </c>
      <c r="H20" s="40">
        <v>0.10309278350515463</v>
      </c>
      <c r="I20" s="34"/>
    </row>
    <row r="21" spans="2:10" ht="13.2" customHeight="1" x14ac:dyDescent="0.15">
      <c r="B21" s="51" t="s">
        <v>848</v>
      </c>
      <c r="C21" s="23">
        <v>14</v>
      </c>
      <c r="D21" s="40">
        <v>2.7777777777777776E-2</v>
      </c>
      <c r="E21" s="34"/>
      <c r="F21" s="51" t="s">
        <v>313</v>
      </c>
      <c r="G21" s="23">
        <v>7</v>
      </c>
      <c r="H21" s="40">
        <v>7.2164948453608241E-2</v>
      </c>
      <c r="I21" s="34"/>
    </row>
    <row r="22" spans="2:10" ht="13.2" customHeight="1" x14ac:dyDescent="0.15">
      <c r="B22" s="51" t="s">
        <v>549</v>
      </c>
      <c r="C22" s="23">
        <v>4</v>
      </c>
      <c r="D22" s="40">
        <v>7.9365079365079361E-3</v>
      </c>
      <c r="E22" s="34"/>
      <c r="F22" s="130" t="s">
        <v>270</v>
      </c>
      <c r="G22" s="23">
        <v>97</v>
      </c>
      <c r="H22" s="40">
        <v>1</v>
      </c>
    </row>
    <row r="23" spans="2:10" ht="13.2" customHeight="1" x14ac:dyDescent="0.15">
      <c r="B23" s="130" t="s">
        <v>270</v>
      </c>
      <c r="C23" s="23">
        <v>504</v>
      </c>
      <c r="D23" s="40">
        <v>1</v>
      </c>
      <c r="E23" s="34"/>
      <c r="F23" s="133"/>
      <c r="G23" s="135"/>
      <c r="H23" s="134"/>
    </row>
    <row r="24" spans="2:10" ht="13.2" customHeight="1" x14ac:dyDescent="0.2"/>
    <row r="25" spans="2:10" ht="13.2" customHeight="1" x14ac:dyDescent="0.2"/>
    <row r="26" spans="2:10" s="126" customFormat="1" ht="25.05" customHeight="1" x14ac:dyDescent="0.2">
      <c r="B26" s="171" t="s">
        <v>163</v>
      </c>
      <c r="C26" s="172"/>
      <c r="D26" s="173"/>
      <c r="E26" s="112"/>
      <c r="F26" s="171" t="s">
        <v>397</v>
      </c>
      <c r="G26" s="172"/>
      <c r="H26" s="173"/>
      <c r="J26" s="66">
        <f>ROW()</f>
        <v>26</v>
      </c>
    </row>
    <row r="27" spans="2:10" ht="13.2" customHeight="1" x14ac:dyDescent="0.15">
      <c r="B27" s="37"/>
      <c r="C27" s="38" t="s">
        <v>315</v>
      </c>
      <c r="D27" s="38" t="s">
        <v>316</v>
      </c>
      <c r="E27" s="34"/>
      <c r="F27" s="37"/>
      <c r="G27" s="38" t="s">
        <v>315</v>
      </c>
      <c r="H27" s="38" t="s">
        <v>316</v>
      </c>
    </row>
    <row r="28" spans="2:10" ht="13.2" customHeight="1" x14ac:dyDescent="0.15">
      <c r="B28" s="51" t="s">
        <v>766</v>
      </c>
      <c r="C28" s="23">
        <v>18</v>
      </c>
      <c r="D28" s="40">
        <v>3.5714285714285712E-2</v>
      </c>
      <c r="E28" s="34"/>
      <c r="F28" s="51" t="s">
        <v>767</v>
      </c>
      <c r="G28" s="23">
        <v>254</v>
      </c>
      <c r="H28" s="40">
        <v>0.3762962962962963</v>
      </c>
    </row>
    <row r="29" spans="2:10" ht="13.2" customHeight="1" x14ac:dyDescent="0.15">
      <c r="B29" s="51" t="s">
        <v>791</v>
      </c>
      <c r="C29" s="23">
        <v>48</v>
      </c>
      <c r="D29" s="40">
        <v>9.5238095238095233E-2</v>
      </c>
      <c r="E29" s="34"/>
      <c r="F29" s="51" t="s">
        <v>792</v>
      </c>
      <c r="G29" s="23">
        <v>119</v>
      </c>
      <c r="H29" s="40">
        <v>0.17629629629629628</v>
      </c>
    </row>
    <row r="30" spans="2:10" ht="13.2" customHeight="1" x14ac:dyDescent="0.15">
      <c r="B30" s="51" t="s">
        <v>817</v>
      </c>
      <c r="C30" s="23">
        <v>36</v>
      </c>
      <c r="D30" s="40">
        <v>7.1428571428571425E-2</v>
      </c>
      <c r="E30" s="34"/>
      <c r="F30" s="51" t="s">
        <v>818</v>
      </c>
      <c r="G30" s="23">
        <v>41</v>
      </c>
      <c r="H30" s="40">
        <v>6.0740740740740741E-2</v>
      </c>
    </row>
    <row r="31" spans="2:10" ht="13.2" customHeight="1" x14ac:dyDescent="0.15">
      <c r="B31" s="51" t="s">
        <v>836</v>
      </c>
      <c r="C31" s="23">
        <v>78</v>
      </c>
      <c r="D31" s="40">
        <v>0.15476190476190477</v>
      </c>
      <c r="E31" s="34"/>
      <c r="F31" s="51" t="s">
        <v>837</v>
      </c>
      <c r="G31" s="23">
        <v>23</v>
      </c>
      <c r="H31" s="40">
        <v>3.4074074074074076E-2</v>
      </c>
    </row>
    <row r="32" spans="2:10" ht="13.2" customHeight="1" x14ac:dyDescent="0.15">
      <c r="B32" s="51" t="s">
        <v>851</v>
      </c>
      <c r="C32" s="23">
        <v>30</v>
      </c>
      <c r="D32" s="40">
        <v>5.9523809523809521E-2</v>
      </c>
      <c r="E32" s="34"/>
      <c r="F32" s="51" t="s">
        <v>852</v>
      </c>
      <c r="G32" s="23">
        <v>48</v>
      </c>
      <c r="H32" s="40">
        <v>7.1111111111111111E-2</v>
      </c>
    </row>
    <row r="33" spans="2:10" ht="13.2" customHeight="1" x14ac:dyDescent="0.15">
      <c r="B33" s="51" t="s">
        <v>863</v>
      </c>
      <c r="C33" s="23">
        <v>142</v>
      </c>
      <c r="D33" s="40">
        <v>0.28174603174603174</v>
      </c>
      <c r="E33" s="34"/>
      <c r="F33" s="51" t="s">
        <v>864</v>
      </c>
      <c r="G33" s="23">
        <v>14</v>
      </c>
      <c r="H33" s="40">
        <v>2.074074074074074E-2</v>
      </c>
    </row>
    <row r="34" spans="2:10" ht="13.2" customHeight="1" x14ac:dyDescent="0.15">
      <c r="B34" s="51" t="s">
        <v>873</v>
      </c>
      <c r="C34" s="23">
        <v>32</v>
      </c>
      <c r="D34" s="40">
        <v>6.3492063492063489E-2</v>
      </c>
      <c r="E34" s="34"/>
      <c r="F34" s="51" t="s">
        <v>874</v>
      </c>
      <c r="G34" s="23">
        <v>27</v>
      </c>
      <c r="H34" s="40">
        <v>0.04</v>
      </c>
    </row>
    <row r="35" spans="2:10" ht="13.2" customHeight="1" x14ac:dyDescent="0.15">
      <c r="B35" s="51" t="s">
        <v>882</v>
      </c>
      <c r="C35" s="23">
        <v>116</v>
      </c>
      <c r="D35" s="40">
        <v>0.23015873015873015</v>
      </c>
      <c r="E35" s="34"/>
      <c r="F35" s="51" t="s">
        <v>883</v>
      </c>
      <c r="G35" s="23">
        <v>122</v>
      </c>
      <c r="H35" s="40">
        <v>0.18074074074074073</v>
      </c>
    </row>
    <row r="36" spans="2:10" ht="13.2" customHeight="1" x14ac:dyDescent="0.15">
      <c r="B36" s="51" t="s">
        <v>283</v>
      </c>
      <c r="C36" s="23">
        <f>2+2</f>
        <v>4</v>
      </c>
      <c r="D36" s="40">
        <v>7.9365079365079361E-3</v>
      </c>
      <c r="E36" s="34"/>
      <c r="F36" s="51" t="s">
        <v>889</v>
      </c>
      <c r="G36" s="23">
        <v>17</v>
      </c>
      <c r="H36" s="40">
        <v>2.5185185185185185E-2</v>
      </c>
    </row>
    <row r="37" spans="2:10" ht="13.2" customHeight="1" x14ac:dyDescent="0.15">
      <c r="B37" s="130" t="s">
        <v>270</v>
      </c>
      <c r="C37" s="23">
        <v>504</v>
      </c>
      <c r="D37" s="40">
        <v>1</v>
      </c>
      <c r="E37" s="34"/>
      <c r="F37" s="51" t="s">
        <v>485</v>
      </c>
      <c r="G37" s="23">
        <v>10</v>
      </c>
      <c r="H37" s="40">
        <v>1.4814814814814815E-2</v>
      </c>
    </row>
    <row r="38" spans="2:10" ht="13.2" customHeight="1" x14ac:dyDescent="0.15">
      <c r="E38" s="34"/>
      <c r="F38" s="130" t="s">
        <v>270</v>
      </c>
      <c r="G38" s="23">
        <v>675</v>
      </c>
      <c r="H38" s="40">
        <v>1</v>
      </c>
    </row>
    <row r="39" spans="2:10" ht="13.2" customHeight="1" x14ac:dyDescent="0.2"/>
    <row r="40" spans="2:10" ht="13.2" customHeight="1" x14ac:dyDescent="0.2"/>
    <row r="41" spans="2:10" s="126" customFormat="1" ht="25.05" customHeight="1" x14ac:dyDescent="0.2">
      <c r="B41" s="171" t="s">
        <v>164</v>
      </c>
      <c r="C41" s="172"/>
      <c r="D41" s="173"/>
      <c r="E41" s="112"/>
      <c r="F41" s="171" t="s">
        <v>398</v>
      </c>
      <c r="G41" s="172"/>
      <c r="H41" s="173"/>
      <c r="J41" s="66">
        <f>ROW()</f>
        <v>41</v>
      </c>
    </row>
    <row r="42" spans="2:10" ht="13.2" customHeight="1" x14ac:dyDescent="0.15">
      <c r="B42" s="37"/>
      <c r="C42" s="38" t="s">
        <v>315</v>
      </c>
      <c r="D42" s="38" t="s">
        <v>316</v>
      </c>
      <c r="E42" s="34"/>
      <c r="F42" s="37"/>
      <c r="G42" s="38" t="s">
        <v>315</v>
      </c>
      <c r="H42" s="38" t="s">
        <v>316</v>
      </c>
    </row>
    <row r="43" spans="2:10" ht="25.05" customHeight="1" x14ac:dyDescent="0.15">
      <c r="B43" s="51" t="s">
        <v>768</v>
      </c>
      <c r="C43" s="23">
        <v>17</v>
      </c>
      <c r="D43" s="40">
        <v>8.7179487179487175E-2</v>
      </c>
      <c r="E43" s="34"/>
      <c r="F43" s="51" t="s">
        <v>769</v>
      </c>
      <c r="G43" s="23">
        <v>89</v>
      </c>
      <c r="H43" s="40">
        <v>0.1765873015873016</v>
      </c>
    </row>
    <row r="44" spans="2:10" ht="25.05" customHeight="1" x14ac:dyDescent="0.15">
      <c r="B44" s="51" t="s">
        <v>793</v>
      </c>
      <c r="C44" s="23">
        <v>25</v>
      </c>
      <c r="D44" s="40">
        <v>0.12820512820512819</v>
      </c>
      <c r="E44" s="34"/>
      <c r="F44" s="51" t="s">
        <v>794</v>
      </c>
      <c r="G44" s="23">
        <v>403</v>
      </c>
      <c r="H44" s="40">
        <v>0.79960317460317465</v>
      </c>
    </row>
    <row r="45" spans="2:10" ht="13.2" customHeight="1" x14ac:dyDescent="0.15">
      <c r="B45" s="51" t="s">
        <v>819</v>
      </c>
      <c r="C45" s="23">
        <v>29</v>
      </c>
      <c r="D45" s="40">
        <v>0.14871794871794872</v>
      </c>
      <c r="E45" s="34"/>
      <c r="F45" s="51" t="s">
        <v>272</v>
      </c>
      <c r="G45" s="23">
        <v>12</v>
      </c>
      <c r="H45" s="40">
        <v>2.3809523809523808E-2</v>
      </c>
    </row>
    <row r="46" spans="2:10" ht="13.2" customHeight="1" x14ac:dyDescent="0.15">
      <c r="B46" s="51" t="s">
        <v>838</v>
      </c>
      <c r="C46" s="23">
        <v>15</v>
      </c>
      <c r="D46" s="40">
        <v>7.6923076923076927E-2</v>
      </c>
      <c r="E46" s="34"/>
      <c r="F46" s="130" t="s">
        <v>270</v>
      </c>
      <c r="G46" s="23">
        <v>504</v>
      </c>
      <c r="H46" s="40">
        <v>1</v>
      </c>
    </row>
    <row r="47" spans="2:10" ht="13.2" customHeight="1" x14ac:dyDescent="0.15">
      <c r="B47" s="51" t="s">
        <v>853</v>
      </c>
      <c r="C47" s="23">
        <v>46</v>
      </c>
      <c r="D47" s="40">
        <v>0.23589743589743589</v>
      </c>
      <c r="E47" s="34"/>
    </row>
    <row r="48" spans="2:10" ht="13.2" customHeight="1" x14ac:dyDescent="0.15">
      <c r="B48" s="51" t="s">
        <v>865</v>
      </c>
      <c r="C48" s="23">
        <v>45</v>
      </c>
      <c r="D48" s="40">
        <v>0.23076923076923078</v>
      </c>
      <c r="E48" s="34"/>
    </row>
    <row r="49" spans="2:10" ht="13.2" customHeight="1" x14ac:dyDescent="0.15">
      <c r="B49" s="51" t="s">
        <v>875</v>
      </c>
      <c r="C49" s="23">
        <v>3</v>
      </c>
      <c r="D49" s="40">
        <v>1.5384615384615385E-2</v>
      </c>
      <c r="E49" s="34"/>
    </row>
    <row r="50" spans="2:10" ht="13.2" customHeight="1" x14ac:dyDescent="0.15">
      <c r="B50" s="51" t="s">
        <v>884</v>
      </c>
      <c r="C50" s="23">
        <v>8</v>
      </c>
      <c r="D50" s="40">
        <v>4.1025641025641026E-2</v>
      </c>
      <c r="E50" s="34"/>
    </row>
    <row r="51" spans="2:10" ht="13.2" customHeight="1" x14ac:dyDescent="0.15">
      <c r="B51" s="51" t="s">
        <v>890</v>
      </c>
      <c r="C51" s="23">
        <v>1</v>
      </c>
      <c r="D51" s="40">
        <v>5.1282051282051282E-3</v>
      </c>
      <c r="E51" s="34"/>
    </row>
    <row r="52" spans="2:10" ht="25.05" customHeight="1" x14ac:dyDescent="0.15">
      <c r="B52" s="51" t="s">
        <v>895</v>
      </c>
      <c r="C52" s="23">
        <v>0</v>
      </c>
      <c r="D52" s="40">
        <v>0</v>
      </c>
      <c r="E52" s="34"/>
    </row>
    <row r="53" spans="2:10" ht="13.2" customHeight="1" x14ac:dyDescent="0.15">
      <c r="B53" s="51" t="s">
        <v>308</v>
      </c>
      <c r="C53" s="23">
        <v>6</v>
      </c>
      <c r="D53" s="40">
        <v>3.0769230769230771E-2</v>
      </c>
      <c r="E53" s="34"/>
    </row>
    <row r="54" spans="2:10" ht="13.2" customHeight="1" x14ac:dyDescent="0.15">
      <c r="B54" s="130" t="s">
        <v>270</v>
      </c>
      <c r="C54" s="23">
        <v>195</v>
      </c>
      <c r="D54" s="40">
        <v>1</v>
      </c>
      <c r="E54" s="34"/>
    </row>
    <row r="55" spans="2:10" ht="13.2" customHeight="1" x14ac:dyDescent="0.2"/>
    <row r="56" spans="2:10" ht="13.2" customHeight="1" x14ac:dyDescent="0.2"/>
    <row r="57" spans="2:10" s="126" customFormat="1" ht="25.05" customHeight="1" x14ac:dyDescent="0.2">
      <c r="B57" s="171" t="s">
        <v>165</v>
      </c>
      <c r="C57" s="172"/>
      <c r="D57" s="173"/>
      <c r="E57" s="112"/>
      <c r="F57" s="171" t="s">
        <v>166</v>
      </c>
      <c r="G57" s="172"/>
      <c r="H57" s="173"/>
      <c r="J57" s="66">
        <f>ROW()</f>
        <v>57</v>
      </c>
    </row>
    <row r="58" spans="2:10" ht="13.2" customHeight="1" x14ac:dyDescent="0.15">
      <c r="B58" s="37"/>
      <c r="C58" s="38" t="s">
        <v>315</v>
      </c>
      <c r="D58" s="38" t="s">
        <v>316</v>
      </c>
      <c r="E58" s="34"/>
      <c r="F58" s="37"/>
      <c r="G58" s="38" t="s">
        <v>315</v>
      </c>
      <c r="H58" s="38" t="s">
        <v>316</v>
      </c>
    </row>
    <row r="59" spans="2:10" ht="13.2" customHeight="1" x14ac:dyDescent="0.15">
      <c r="B59" s="51" t="s">
        <v>329</v>
      </c>
      <c r="C59" s="23">
        <v>149</v>
      </c>
      <c r="D59" s="40">
        <v>0.29563492063492064</v>
      </c>
      <c r="E59" s="34"/>
      <c r="F59" s="51" t="s">
        <v>770</v>
      </c>
      <c r="G59" s="23">
        <v>229</v>
      </c>
      <c r="H59" s="40">
        <v>0.28625</v>
      </c>
    </row>
    <row r="60" spans="2:10" ht="25.05" customHeight="1" x14ac:dyDescent="0.15">
      <c r="B60" s="51" t="s">
        <v>795</v>
      </c>
      <c r="C60" s="23">
        <v>175</v>
      </c>
      <c r="D60" s="40">
        <v>0.34722222222222221</v>
      </c>
      <c r="E60" s="34"/>
      <c r="F60" s="51" t="s">
        <v>796</v>
      </c>
      <c r="G60" s="23">
        <v>164</v>
      </c>
      <c r="H60" s="40">
        <v>0.20499999999999999</v>
      </c>
    </row>
    <row r="61" spans="2:10" ht="13.2" customHeight="1" x14ac:dyDescent="0.15">
      <c r="B61" s="51" t="s">
        <v>820</v>
      </c>
      <c r="C61" s="23">
        <v>29</v>
      </c>
      <c r="D61" s="40">
        <v>5.7539682539682536E-2</v>
      </c>
      <c r="E61" s="34"/>
      <c r="F61" s="51" t="s">
        <v>821</v>
      </c>
      <c r="G61" s="23">
        <v>111</v>
      </c>
      <c r="H61" s="40">
        <v>0.13875000000000001</v>
      </c>
    </row>
    <row r="62" spans="2:10" ht="13.2" customHeight="1" x14ac:dyDescent="0.15">
      <c r="B62" s="51" t="s">
        <v>839</v>
      </c>
      <c r="C62" s="23">
        <v>19</v>
      </c>
      <c r="D62" s="40">
        <v>3.7698412698412696E-2</v>
      </c>
      <c r="E62" s="34"/>
      <c r="F62" s="51" t="s">
        <v>840</v>
      </c>
      <c r="G62" s="23">
        <v>254</v>
      </c>
      <c r="H62" s="40">
        <v>0.3175</v>
      </c>
    </row>
    <row r="63" spans="2:10" ht="13.2" customHeight="1" x14ac:dyDescent="0.15">
      <c r="B63" s="51" t="s">
        <v>538</v>
      </c>
      <c r="C63" s="23">
        <v>123</v>
      </c>
      <c r="D63" s="40">
        <v>0.24404761904761904</v>
      </c>
      <c r="E63" s="34"/>
      <c r="F63" s="51" t="s">
        <v>854</v>
      </c>
      <c r="G63" s="23">
        <v>18</v>
      </c>
      <c r="H63" s="40">
        <v>2.2499999999999999E-2</v>
      </c>
    </row>
    <row r="64" spans="2:10" ht="25.05" customHeight="1" x14ac:dyDescent="0.15">
      <c r="B64" s="51" t="s">
        <v>549</v>
      </c>
      <c r="C64" s="23">
        <v>9</v>
      </c>
      <c r="D64" s="40">
        <v>1.7857142857142856E-2</v>
      </c>
      <c r="E64" s="34"/>
      <c r="F64" s="51" t="s">
        <v>866</v>
      </c>
      <c r="G64" s="23">
        <v>22</v>
      </c>
      <c r="H64" s="40">
        <v>2.75E-2</v>
      </c>
    </row>
    <row r="65" spans="2:10" ht="13.2" customHeight="1" x14ac:dyDescent="0.15">
      <c r="B65" s="130" t="s">
        <v>270</v>
      </c>
      <c r="C65" s="23">
        <v>504</v>
      </c>
      <c r="D65" s="40">
        <v>1</v>
      </c>
      <c r="E65" s="34"/>
      <c r="F65" s="51" t="s">
        <v>476</v>
      </c>
      <c r="G65" s="23">
        <v>2</v>
      </c>
      <c r="H65" s="40">
        <v>2.5000000000000001E-3</v>
      </c>
    </row>
    <row r="66" spans="2:10" ht="13.2" customHeight="1" x14ac:dyDescent="0.15">
      <c r="E66" s="34"/>
      <c r="F66" s="130" t="s">
        <v>270</v>
      </c>
      <c r="G66" s="23">
        <v>800</v>
      </c>
      <c r="H66" s="40">
        <v>1</v>
      </c>
    </row>
    <row r="67" spans="2:10" ht="13.2" customHeight="1" x14ac:dyDescent="0.2"/>
    <row r="68" spans="2:10" ht="13.2" customHeight="1" x14ac:dyDescent="0.2"/>
    <row r="69" spans="2:10" s="126" customFormat="1" ht="25.05" customHeight="1" x14ac:dyDescent="0.2">
      <c r="B69" s="171" t="s">
        <v>167</v>
      </c>
      <c r="C69" s="172"/>
      <c r="D69" s="173"/>
      <c r="E69" s="112"/>
      <c r="F69" s="171" t="s">
        <v>168</v>
      </c>
      <c r="G69" s="172"/>
      <c r="H69" s="173"/>
      <c r="J69" s="66">
        <f>ROW()</f>
        <v>69</v>
      </c>
    </row>
    <row r="70" spans="2:10" ht="13.2" customHeight="1" x14ac:dyDescent="0.15">
      <c r="B70" s="37"/>
      <c r="C70" s="38" t="s">
        <v>315</v>
      </c>
      <c r="D70" s="38" t="s">
        <v>316</v>
      </c>
      <c r="E70" s="34"/>
      <c r="F70" s="37"/>
      <c r="G70" s="38" t="s">
        <v>315</v>
      </c>
      <c r="H70" s="38" t="s">
        <v>316</v>
      </c>
    </row>
    <row r="71" spans="2:10" ht="13.2" customHeight="1" x14ac:dyDescent="0.15">
      <c r="B71" s="51" t="s">
        <v>771</v>
      </c>
      <c r="C71" s="23">
        <v>21</v>
      </c>
      <c r="D71" s="40">
        <v>0.13375796178343949</v>
      </c>
      <c r="E71" s="34"/>
      <c r="F71" s="51" t="s">
        <v>493</v>
      </c>
      <c r="G71" s="23">
        <v>73</v>
      </c>
      <c r="H71" s="40">
        <v>0.14484126984126985</v>
      </c>
    </row>
    <row r="72" spans="2:10" ht="37.049999999999997" customHeight="1" x14ac:dyDescent="0.15">
      <c r="B72" s="51" t="s">
        <v>797</v>
      </c>
      <c r="C72" s="23">
        <v>23</v>
      </c>
      <c r="D72" s="40">
        <v>0.1464968152866242</v>
      </c>
      <c r="E72" s="34"/>
      <c r="F72" s="51" t="s">
        <v>508</v>
      </c>
      <c r="G72" s="23">
        <v>124</v>
      </c>
      <c r="H72" s="40">
        <v>0.24603174603174602</v>
      </c>
    </row>
    <row r="73" spans="2:10" ht="25.05" customHeight="1" x14ac:dyDescent="0.15">
      <c r="B73" s="51" t="s">
        <v>822</v>
      </c>
      <c r="C73" s="23">
        <v>12</v>
      </c>
      <c r="D73" s="40">
        <v>7.6433121019108277E-2</v>
      </c>
      <c r="E73" s="34"/>
      <c r="F73" s="51" t="s">
        <v>809</v>
      </c>
      <c r="G73" s="23">
        <v>159</v>
      </c>
      <c r="H73" s="40">
        <v>0.31547619047619047</v>
      </c>
    </row>
    <row r="74" spans="2:10" ht="25.05" customHeight="1" x14ac:dyDescent="0.15">
      <c r="B74" s="51" t="s">
        <v>841</v>
      </c>
      <c r="C74" s="23">
        <v>2</v>
      </c>
      <c r="D74" s="40">
        <v>1.2738853503184714E-2</v>
      </c>
      <c r="E74" s="34"/>
      <c r="F74" s="51" t="s">
        <v>832</v>
      </c>
      <c r="G74" s="23">
        <v>92</v>
      </c>
      <c r="H74" s="40">
        <v>0.18253968253968253</v>
      </c>
    </row>
    <row r="75" spans="2:10" ht="25.05" customHeight="1" x14ac:dyDescent="0.15">
      <c r="B75" s="51" t="s">
        <v>855</v>
      </c>
      <c r="C75" s="23">
        <v>22</v>
      </c>
      <c r="D75" s="40">
        <v>0.14012738853503184</v>
      </c>
      <c r="E75" s="34"/>
      <c r="F75" s="51" t="s">
        <v>848</v>
      </c>
      <c r="G75" s="23">
        <v>34</v>
      </c>
      <c r="H75" s="40">
        <v>6.7460317460317457E-2</v>
      </c>
    </row>
    <row r="76" spans="2:10" ht="37.049999999999997" customHeight="1" x14ac:dyDescent="0.15">
      <c r="B76" s="51" t="s">
        <v>867</v>
      </c>
      <c r="C76" s="23">
        <v>21</v>
      </c>
      <c r="D76" s="40">
        <v>0.13375796178343949</v>
      </c>
      <c r="E76" s="34"/>
      <c r="F76" s="51" t="s">
        <v>549</v>
      </c>
      <c r="G76" s="23">
        <f>20+2</f>
        <v>22</v>
      </c>
      <c r="H76" s="40">
        <v>4.3650793650793648E-2</v>
      </c>
    </row>
    <row r="77" spans="2:10" ht="37.049999999999997" customHeight="1" x14ac:dyDescent="0.15">
      <c r="B77" s="51" t="s">
        <v>876</v>
      </c>
      <c r="C77" s="23">
        <v>24</v>
      </c>
      <c r="D77" s="40">
        <v>0.15286624203821655</v>
      </c>
      <c r="E77" s="34"/>
      <c r="F77" s="130" t="s">
        <v>270</v>
      </c>
      <c r="G77" s="23">
        <v>504</v>
      </c>
      <c r="H77" s="40">
        <v>1</v>
      </c>
    </row>
    <row r="78" spans="2:10" ht="25.05" customHeight="1" x14ac:dyDescent="0.15">
      <c r="B78" s="51" t="s">
        <v>885</v>
      </c>
      <c r="C78" s="23">
        <v>15</v>
      </c>
      <c r="D78" s="40">
        <v>9.5541401273885357E-2</v>
      </c>
      <c r="E78" s="34"/>
    </row>
    <row r="79" spans="2:10" ht="37.049999999999997" customHeight="1" x14ac:dyDescent="0.15">
      <c r="B79" s="51" t="s">
        <v>891</v>
      </c>
      <c r="C79" s="23">
        <v>15</v>
      </c>
      <c r="D79" s="40">
        <v>9.5541401273885357E-2</v>
      </c>
      <c r="E79" s="34"/>
    </row>
    <row r="80" spans="2:10" ht="13.2" customHeight="1" x14ac:dyDescent="0.15">
      <c r="B80" s="51" t="s">
        <v>485</v>
      </c>
      <c r="C80" s="23">
        <v>2</v>
      </c>
      <c r="D80" s="40">
        <v>1.2738853503184714E-2</v>
      </c>
      <c r="E80" s="34"/>
    </row>
    <row r="81" spans="2:10" ht="13.2" customHeight="1" x14ac:dyDescent="0.15">
      <c r="B81" s="130" t="s">
        <v>270</v>
      </c>
      <c r="C81" s="23">
        <v>157</v>
      </c>
      <c r="D81" s="40">
        <v>1</v>
      </c>
      <c r="E81" s="34"/>
    </row>
    <row r="82" spans="2:10" ht="13.2" customHeight="1" x14ac:dyDescent="0.2"/>
    <row r="83" spans="2:10" ht="13.2" customHeight="1" x14ac:dyDescent="0.2"/>
    <row r="84" spans="2:10" s="125" customFormat="1" ht="25.05" customHeight="1" x14ac:dyDescent="0.2">
      <c r="B84" s="171" t="s">
        <v>169</v>
      </c>
      <c r="C84" s="172"/>
      <c r="D84" s="173"/>
      <c r="J84" s="131">
        <f>ROW()</f>
        <v>84</v>
      </c>
    </row>
    <row r="85" spans="2:10" ht="13.2" customHeight="1" x14ac:dyDescent="0.15">
      <c r="B85" s="37"/>
      <c r="C85" s="38" t="s">
        <v>315</v>
      </c>
      <c r="D85" s="38" t="s">
        <v>316</v>
      </c>
    </row>
    <row r="86" spans="2:10" ht="25.05" customHeight="1" x14ac:dyDescent="0.15">
      <c r="B86" s="51" t="s">
        <v>772</v>
      </c>
      <c r="C86" s="23">
        <v>115</v>
      </c>
      <c r="D86" s="40">
        <v>0.22817460317460317</v>
      </c>
    </row>
    <row r="87" spans="2:10" ht="52.05" customHeight="1" x14ac:dyDescent="0.15">
      <c r="B87" s="51" t="s">
        <v>798</v>
      </c>
      <c r="C87" s="23">
        <v>343</v>
      </c>
      <c r="D87" s="40">
        <v>0.68055555555555558</v>
      </c>
    </row>
    <row r="88" spans="2:10" ht="13.2" customHeight="1" x14ac:dyDescent="0.15">
      <c r="B88" s="51" t="s">
        <v>823</v>
      </c>
      <c r="C88" s="23">
        <v>20</v>
      </c>
      <c r="D88" s="40">
        <v>3.968253968253968E-2</v>
      </c>
    </row>
    <row r="89" spans="2:10" ht="13.2" customHeight="1" x14ac:dyDescent="0.15">
      <c r="B89" s="51" t="s">
        <v>282</v>
      </c>
      <c r="C89" s="23">
        <v>26</v>
      </c>
      <c r="D89" s="40">
        <v>5.1587301587301584E-2</v>
      </c>
    </row>
    <row r="90" spans="2:10" ht="13.2" customHeight="1" x14ac:dyDescent="0.15">
      <c r="B90" s="130" t="s">
        <v>270</v>
      </c>
      <c r="C90" s="23">
        <v>504</v>
      </c>
      <c r="D90" s="40">
        <v>1</v>
      </c>
    </row>
  </sheetData>
  <mergeCells count="13">
    <mergeCell ref="B84:D84"/>
    <mergeCell ref="B41:D41"/>
    <mergeCell ref="F41:H41"/>
    <mergeCell ref="B57:D57"/>
    <mergeCell ref="F57:H57"/>
    <mergeCell ref="B69:D69"/>
    <mergeCell ref="F69:H69"/>
    <mergeCell ref="B4:D4"/>
    <mergeCell ref="F4:H4"/>
    <mergeCell ref="B15:D15"/>
    <mergeCell ref="F15:H15"/>
    <mergeCell ref="B26:D26"/>
    <mergeCell ref="F26:H26"/>
  </mergeCells>
  <phoneticPr fontId="1"/>
  <pageMargins left="0.7" right="0.7" top="0.75" bottom="0.75" header="0.3" footer="0.3"/>
  <pageSetup paperSize="9" scale="92" fitToHeight="0" orientation="portrait" r:id="rId1"/>
  <rowBreaks count="1" manualBreakCount="1">
    <brk id="55"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72A3-617E-43C4-A83B-EBC8112EDF2E}">
  <sheetPr codeName="Sheet8">
    <pageSetUpPr fitToPage="1"/>
  </sheetPr>
  <dimension ref="B1:L118"/>
  <sheetViews>
    <sheetView showGridLines="0" view="pageBreakPreview" zoomScaleNormal="150" zoomScaleSheetLayoutView="100" workbookViewId="0">
      <selection activeCell="B4" sqref="B4"/>
    </sheetView>
  </sheetViews>
  <sheetFormatPr defaultRowHeight="13.2" x14ac:dyDescent="0.2"/>
  <cols>
    <col min="1" max="1" width="3.33203125" customWidth="1"/>
    <col min="2" max="2" width="77.21875" customWidth="1"/>
    <col min="3" max="3" width="3.6640625" customWidth="1"/>
    <col min="257" max="257" width="3.33203125" customWidth="1"/>
    <col min="513" max="513" width="3.33203125" customWidth="1"/>
    <col min="769" max="769" width="3.33203125" customWidth="1"/>
    <col min="1025" max="1025" width="3.33203125" customWidth="1"/>
    <col min="1281" max="1281" width="3.33203125" customWidth="1"/>
    <col min="1537" max="1537" width="3.33203125" customWidth="1"/>
    <col min="1793" max="1793" width="3.33203125" customWidth="1"/>
    <col min="2049" max="2049" width="3.33203125" customWidth="1"/>
    <col min="2305" max="2305" width="3.33203125" customWidth="1"/>
    <col min="2561" max="2561" width="3.33203125" customWidth="1"/>
    <col min="2817" max="2817" width="3.33203125" customWidth="1"/>
    <col min="3073" max="3073" width="3.33203125" customWidth="1"/>
    <col min="3329" max="3329" width="3.33203125" customWidth="1"/>
    <col min="3585" max="3585" width="3.33203125" customWidth="1"/>
    <col min="3841" max="3841" width="3.33203125" customWidth="1"/>
    <col min="4097" max="4097" width="3.33203125" customWidth="1"/>
    <col min="4353" max="4353" width="3.33203125" customWidth="1"/>
    <col min="4609" max="4609" width="3.33203125" customWidth="1"/>
    <col min="4865" max="4865" width="3.33203125" customWidth="1"/>
    <col min="5121" max="5121" width="3.33203125" customWidth="1"/>
    <col min="5377" max="5377" width="3.33203125" customWidth="1"/>
    <col min="5633" max="5633" width="3.33203125" customWidth="1"/>
    <col min="5889" max="5889" width="3.33203125" customWidth="1"/>
    <col min="6145" max="6145" width="3.33203125" customWidth="1"/>
    <col min="6401" max="6401" width="3.33203125" customWidth="1"/>
    <col min="6657" max="6657" width="3.33203125" customWidth="1"/>
    <col min="6913" max="6913" width="3.33203125" customWidth="1"/>
    <col min="7169" max="7169" width="3.33203125" customWidth="1"/>
    <col min="7425" max="7425" width="3.33203125" customWidth="1"/>
    <col min="7681" max="7681" width="3.33203125" customWidth="1"/>
    <col min="7937" max="7937" width="3.33203125" customWidth="1"/>
    <col min="8193" max="8193" width="3.33203125" customWidth="1"/>
    <col min="8449" max="8449" width="3.33203125" customWidth="1"/>
    <col min="8705" max="8705" width="3.33203125" customWidth="1"/>
    <col min="8961" max="8961" width="3.33203125" customWidth="1"/>
    <col min="9217" max="9217" width="3.33203125" customWidth="1"/>
    <col min="9473" max="9473" width="3.33203125" customWidth="1"/>
    <col min="9729" max="9729" width="3.33203125" customWidth="1"/>
    <col min="9985" max="9985" width="3.33203125" customWidth="1"/>
    <col min="10241" max="10241" width="3.33203125" customWidth="1"/>
    <col min="10497" max="10497" width="3.33203125" customWidth="1"/>
    <col min="10753" max="10753" width="3.33203125" customWidth="1"/>
    <col min="11009" max="11009" width="3.33203125" customWidth="1"/>
    <col min="11265" max="11265" width="3.33203125" customWidth="1"/>
    <col min="11521" max="11521" width="3.33203125" customWidth="1"/>
    <col min="11777" max="11777" width="3.33203125" customWidth="1"/>
    <col min="12033" max="12033" width="3.33203125" customWidth="1"/>
    <col min="12289" max="12289" width="3.33203125" customWidth="1"/>
    <col min="12545" max="12545" width="3.33203125" customWidth="1"/>
    <col min="12801" max="12801" width="3.33203125" customWidth="1"/>
    <col min="13057" max="13057" width="3.33203125" customWidth="1"/>
    <col min="13313" max="13313" width="3.33203125" customWidth="1"/>
    <col min="13569" max="13569" width="3.33203125" customWidth="1"/>
    <col min="13825" max="13825" width="3.33203125" customWidth="1"/>
    <col min="14081" max="14081" width="3.33203125" customWidth="1"/>
    <col min="14337" max="14337" width="3.33203125" customWidth="1"/>
    <col min="14593" max="14593" width="3.33203125" customWidth="1"/>
    <col min="14849" max="14849" width="3.33203125" customWidth="1"/>
    <col min="15105" max="15105" width="3.33203125" customWidth="1"/>
    <col min="15361" max="15361" width="3.33203125" customWidth="1"/>
    <col min="15617" max="15617" width="3.33203125" customWidth="1"/>
    <col min="15873" max="15873" width="3.33203125" customWidth="1"/>
    <col min="16129" max="16129" width="3.33203125" customWidth="1"/>
  </cols>
  <sheetData>
    <row r="1" spans="2:12" x14ac:dyDescent="0.2">
      <c r="B1" s="102"/>
      <c r="C1" s="102"/>
      <c r="D1" s="102"/>
      <c r="E1" s="102"/>
      <c r="F1" s="102"/>
      <c r="G1" s="102"/>
      <c r="H1" s="102"/>
      <c r="I1" s="102"/>
      <c r="J1" s="102"/>
    </row>
    <row r="2" spans="2:12" ht="25.95" customHeight="1" x14ac:dyDescent="0.2">
      <c r="B2" s="54" t="s">
        <v>1264</v>
      </c>
      <c r="C2" s="102"/>
      <c r="D2" s="102"/>
      <c r="E2" s="102"/>
      <c r="F2" s="102"/>
      <c r="G2" s="102"/>
      <c r="H2" s="102"/>
      <c r="I2" s="102"/>
      <c r="J2" s="102"/>
    </row>
    <row r="3" spans="2:12" s="21" customFormat="1" x14ac:dyDescent="0.15">
      <c r="B3" s="1"/>
      <c r="C3" s="103"/>
      <c r="D3" s="104"/>
      <c r="E3" s="46"/>
      <c r="F3" s="102"/>
      <c r="G3" s="102"/>
      <c r="H3" s="102"/>
      <c r="J3" s="102"/>
      <c r="K3"/>
      <c r="L3"/>
    </row>
    <row r="4" spans="2:12" ht="16.2" x14ac:dyDescent="0.15">
      <c r="B4" s="140" t="s">
        <v>1265</v>
      </c>
      <c r="C4" s="54"/>
      <c r="D4" s="54"/>
      <c r="E4" s="54"/>
      <c r="F4" s="54"/>
      <c r="G4" s="54"/>
      <c r="H4" s="54"/>
      <c r="I4" s="54"/>
      <c r="J4" s="54"/>
    </row>
    <row r="5" spans="2:12" ht="64.95" customHeight="1" x14ac:dyDescent="0.2">
      <c r="B5" s="106" t="s">
        <v>1150</v>
      </c>
    </row>
    <row r="6" spans="2:12" ht="129.6" customHeight="1" x14ac:dyDescent="0.2">
      <c r="B6" s="106" t="s">
        <v>1151</v>
      </c>
    </row>
    <row r="7" spans="2:12" ht="24" x14ac:dyDescent="0.2">
      <c r="B7" s="106" t="s">
        <v>1152</v>
      </c>
    </row>
    <row r="8" spans="2:12" x14ac:dyDescent="0.2">
      <c r="B8" s="106" t="s">
        <v>1153</v>
      </c>
    </row>
    <row r="9" spans="2:12" ht="30" customHeight="1" x14ac:dyDescent="0.2">
      <c r="B9" s="106" t="s">
        <v>1154</v>
      </c>
    </row>
    <row r="10" spans="2:12" ht="49.95" customHeight="1" x14ac:dyDescent="0.2">
      <c r="B10" s="106" t="s">
        <v>1155</v>
      </c>
    </row>
    <row r="11" spans="2:12" ht="31.95" customHeight="1" x14ac:dyDescent="0.2">
      <c r="B11" s="106" t="s">
        <v>1156</v>
      </c>
    </row>
    <row r="12" spans="2:12" ht="51" customHeight="1" x14ac:dyDescent="0.2">
      <c r="B12" s="106" t="s">
        <v>1157</v>
      </c>
    </row>
    <row r="13" spans="2:12" ht="24" x14ac:dyDescent="0.2">
      <c r="B13" s="106" t="s">
        <v>1158</v>
      </c>
    </row>
    <row r="14" spans="2:12" ht="64.2" customHeight="1" x14ac:dyDescent="0.2">
      <c r="B14" s="106" t="s">
        <v>1159</v>
      </c>
    </row>
    <row r="15" spans="2:12" ht="27" customHeight="1" x14ac:dyDescent="0.2">
      <c r="B15" s="106" t="s">
        <v>1160</v>
      </c>
    </row>
    <row r="16" spans="2:12" ht="24" x14ac:dyDescent="0.2">
      <c r="B16" s="106" t="s">
        <v>1161</v>
      </c>
    </row>
    <row r="17" spans="2:2" ht="24" x14ac:dyDescent="0.2">
      <c r="B17" s="106" t="s">
        <v>1162</v>
      </c>
    </row>
    <row r="18" spans="2:2" x14ac:dyDescent="0.2">
      <c r="B18" s="106" t="s">
        <v>1163</v>
      </c>
    </row>
    <row r="19" spans="2:2" x14ac:dyDescent="0.2">
      <c r="B19" s="106" t="s">
        <v>1164</v>
      </c>
    </row>
    <row r="20" spans="2:2" ht="66" customHeight="1" x14ac:dyDescent="0.2">
      <c r="B20" s="106" t="s">
        <v>1165</v>
      </c>
    </row>
    <row r="21" spans="2:2" ht="24" x14ac:dyDescent="0.2">
      <c r="B21" s="106" t="s">
        <v>1166</v>
      </c>
    </row>
    <row r="22" spans="2:2" ht="24" x14ac:dyDescent="0.2">
      <c r="B22" s="106" t="s">
        <v>1167</v>
      </c>
    </row>
    <row r="23" spans="2:2" x14ac:dyDescent="0.2">
      <c r="B23" s="106" t="s">
        <v>1168</v>
      </c>
    </row>
    <row r="24" spans="2:2" ht="27" customHeight="1" x14ac:dyDescent="0.2">
      <c r="B24" s="106" t="s">
        <v>1169</v>
      </c>
    </row>
    <row r="25" spans="2:2" ht="44.4" customHeight="1" x14ac:dyDescent="0.2">
      <c r="B25" s="106" t="s">
        <v>1170</v>
      </c>
    </row>
    <row r="26" spans="2:2" x14ac:dyDescent="0.2">
      <c r="B26" s="106" t="s">
        <v>1171</v>
      </c>
    </row>
    <row r="27" spans="2:2" x14ac:dyDescent="0.2">
      <c r="B27" s="106" t="s">
        <v>1172</v>
      </c>
    </row>
    <row r="28" spans="2:2" ht="27.6" customHeight="1" x14ac:dyDescent="0.2">
      <c r="B28" s="106" t="s">
        <v>1173</v>
      </c>
    </row>
    <row r="29" spans="2:2" x14ac:dyDescent="0.2">
      <c r="B29" s="106" t="s">
        <v>1174</v>
      </c>
    </row>
    <row r="30" spans="2:2" x14ac:dyDescent="0.2">
      <c r="B30" s="106" t="s">
        <v>1175</v>
      </c>
    </row>
    <row r="31" spans="2:2" ht="225.6" customHeight="1" x14ac:dyDescent="0.2">
      <c r="B31" s="106" t="s">
        <v>1176</v>
      </c>
    </row>
    <row r="32" spans="2:2" ht="30.6" customHeight="1" x14ac:dyDescent="0.2">
      <c r="B32" s="106" t="s">
        <v>1177</v>
      </c>
    </row>
    <row r="33" spans="2:2" ht="36" x14ac:dyDescent="0.2">
      <c r="B33" s="106" t="s">
        <v>1178</v>
      </c>
    </row>
    <row r="34" spans="2:2" ht="27" customHeight="1" x14ac:dyDescent="0.2">
      <c r="B34" s="106" t="s">
        <v>1179</v>
      </c>
    </row>
    <row r="35" spans="2:2" ht="26.4" customHeight="1" x14ac:dyDescent="0.2">
      <c r="B35" s="106" t="s">
        <v>1180</v>
      </c>
    </row>
    <row r="36" spans="2:2" ht="24" x14ac:dyDescent="0.2">
      <c r="B36" s="106" t="s">
        <v>1181</v>
      </c>
    </row>
    <row r="37" spans="2:2" ht="27" customHeight="1" x14ac:dyDescent="0.2">
      <c r="B37" s="106" t="s">
        <v>1182</v>
      </c>
    </row>
    <row r="38" spans="2:2" ht="28.95" customHeight="1" x14ac:dyDescent="0.2">
      <c r="B38" s="106" t="s">
        <v>1183</v>
      </c>
    </row>
    <row r="39" spans="2:2" ht="51.6" customHeight="1" x14ac:dyDescent="0.2">
      <c r="B39" s="106" t="s">
        <v>1184</v>
      </c>
    </row>
    <row r="40" spans="2:2" ht="49.95" customHeight="1" x14ac:dyDescent="0.2">
      <c r="B40" s="106" t="s">
        <v>1185</v>
      </c>
    </row>
    <row r="41" spans="2:2" x14ac:dyDescent="0.2">
      <c r="B41" s="106" t="s">
        <v>1186</v>
      </c>
    </row>
    <row r="42" spans="2:2" ht="30.6" customHeight="1" x14ac:dyDescent="0.2">
      <c r="B42" s="106" t="s">
        <v>1187</v>
      </c>
    </row>
    <row r="43" spans="2:2" ht="30.6" customHeight="1" x14ac:dyDescent="0.2">
      <c r="B43" s="106" t="s">
        <v>1188</v>
      </c>
    </row>
    <row r="44" spans="2:2" x14ac:dyDescent="0.2">
      <c r="B44" s="106" t="s">
        <v>1189</v>
      </c>
    </row>
    <row r="45" spans="2:2" ht="24" x14ac:dyDescent="0.2">
      <c r="B45" s="106" t="s">
        <v>1190</v>
      </c>
    </row>
    <row r="46" spans="2:2" x14ac:dyDescent="0.2">
      <c r="B46" s="106" t="s">
        <v>1191</v>
      </c>
    </row>
    <row r="47" spans="2:2" ht="39" customHeight="1" x14ac:dyDescent="0.2">
      <c r="B47" s="106" t="s">
        <v>1192</v>
      </c>
    </row>
    <row r="48" spans="2:2" ht="24" x14ac:dyDescent="0.2">
      <c r="B48" s="106" t="s">
        <v>1193</v>
      </c>
    </row>
    <row r="49" spans="2:2" x14ac:dyDescent="0.2">
      <c r="B49" s="106" t="s">
        <v>1194</v>
      </c>
    </row>
    <row r="50" spans="2:2" ht="24" x14ac:dyDescent="0.2">
      <c r="B50" s="106" t="s">
        <v>1195</v>
      </c>
    </row>
    <row r="51" spans="2:2" x14ac:dyDescent="0.2">
      <c r="B51" s="106" t="s">
        <v>1196</v>
      </c>
    </row>
    <row r="52" spans="2:2" ht="27.6" customHeight="1" x14ac:dyDescent="0.2">
      <c r="B52" s="106" t="s">
        <v>1197</v>
      </c>
    </row>
    <row r="53" spans="2:2" ht="28.95" customHeight="1" x14ac:dyDescent="0.2">
      <c r="B53" s="106" t="s">
        <v>1198</v>
      </c>
    </row>
    <row r="54" spans="2:2" x14ac:dyDescent="0.2">
      <c r="B54" s="106" t="s">
        <v>1199</v>
      </c>
    </row>
    <row r="55" spans="2:2" x14ac:dyDescent="0.2">
      <c r="B55" s="106" t="s">
        <v>1200</v>
      </c>
    </row>
    <row r="56" spans="2:2" ht="24" x14ac:dyDescent="0.2">
      <c r="B56" s="106" t="s">
        <v>1201</v>
      </c>
    </row>
    <row r="57" spans="2:2" ht="36" x14ac:dyDescent="0.2">
      <c r="B57" s="106" t="s">
        <v>1202</v>
      </c>
    </row>
    <row r="58" spans="2:2" x14ac:dyDescent="0.2">
      <c r="B58" s="106" t="s">
        <v>1203</v>
      </c>
    </row>
    <row r="59" spans="2:2" ht="24" x14ac:dyDescent="0.2">
      <c r="B59" s="106" t="s">
        <v>1204</v>
      </c>
    </row>
    <row r="60" spans="2:2" ht="48" x14ac:dyDescent="0.2">
      <c r="B60" s="106" t="s">
        <v>1205</v>
      </c>
    </row>
    <row r="61" spans="2:2" ht="33.6" customHeight="1" x14ac:dyDescent="0.2">
      <c r="B61" s="106" t="s">
        <v>1206</v>
      </c>
    </row>
    <row r="62" spans="2:2" ht="37.950000000000003" customHeight="1" x14ac:dyDescent="0.2">
      <c r="B62" s="106" t="s">
        <v>1207</v>
      </c>
    </row>
    <row r="63" spans="2:2" x14ac:dyDescent="0.2">
      <c r="B63" s="106" t="s">
        <v>1208</v>
      </c>
    </row>
    <row r="64" spans="2:2" ht="48" x14ac:dyDescent="0.2">
      <c r="B64" s="106" t="s">
        <v>1209</v>
      </c>
    </row>
    <row r="65" spans="2:2" x14ac:dyDescent="0.2">
      <c r="B65" s="106" t="s">
        <v>1210</v>
      </c>
    </row>
    <row r="66" spans="2:2" x14ac:dyDescent="0.2">
      <c r="B66" s="106" t="s">
        <v>1211</v>
      </c>
    </row>
    <row r="67" spans="2:2" x14ac:dyDescent="0.2">
      <c r="B67" s="106" t="s">
        <v>1212</v>
      </c>
    </row>
    <row r="68" spans="2:2" x14ac:dyDescent="0.2">
      <c r="B68" s="106" t="s">
        <v>1213</v>
      </c>
    </row>
    <row r="69" spans="2:2" x14ac:dyDescent="0.2">
      <c r="B69" s="106" t="s">
        <v>1214</v>
      </c>
    </row>
    <row r="70" spans="2:2" ht="30.6" customHeight="1" x14ac:dyDescent="0.2">
      <c r="B70" s="106" t="s">
        <v>1215</v>
      </c>
    </row>
    <row r="71" spans="2:2" x14ac:dyDescent="0.2">
      <c r="B71" s="106" t="s">
        <v>1216</v>
      </c>
    </row>
    <row r="72" spans="2:2" ht="37.200000000000003" customHeight="1" x14ac:dyDescent="0.2">
      <c r="B72" s="106" t="s">
        <v>1217</v>
      </c>
    </row>
    <row r="73" spans="2:2" ht="24" x14ac:dyDescent="0.2">
      <c r="B73" s="106" t="s">
        <v>1218</v>
      </c>
    </row>
    <row r="74" spans="2:2" ht="24" x14ac:dyDescent="0.2">
      <c r="B74" s="106" t="s">
        <v>1219</v>
      </c>
    </row>
    <row r="75" spans="2:2" ht="27.6" customHeight="1" x14ac:dyDescent="0.2">
      <c r="B75" s="106" t="s">
        <v>1220</v>
      </c>
    </row>
    <row r="76" spans="2:2" ht="49.95" customHeight="1" x14ac:dyDescent="0.2">
      <c r="B76" s="106" t="s">
        <v>1221</v>
      </c>
    </row>
    <row r="77" spans="2:2" ht="25.95" customHeight="1" x14ac:dyDescent="0.2">
      <c r="B77" s="106" t="s">
        <v>1222</v>
      </c>
    </row>
    <row r="78" spans="2:2" x14ac:dyDescent="0.2">
      <c r="B78" s="106" t="s">
        <v>1223</v>
      </c>
    </row>
    <row r="79" spans="2:2" ht="48" x14ac:dyDescent="0.2">
      <c r="B79" s="106" t="s">
        <v>1224</v>
      </c>
    </row>
    <row r="80" spans="2:2" x14ac:dyDescent="0.2">
      <c r="B80" s="106" t="s">
        <v>1225</v>
      </c>
    </row>
    <row r="81" spans="2:2" x14ac:dyDescent="0.2">
      <c r="B81" s="106" t="s">
        <v>1226</v>
      </c>
    </row>
    <row r="82" spans="2:2" x14ac:dyDescent="0.2">
      <c r="B82" s="106" t="s">
        <v>1227</v>
      </c>
    </row>
    <row r="83" spans="2:2" x14ac:dyDescent="0.2">
      <c r="B83" s="106" t="s">
        <v>1228</v>
      </c>
    </row>
    <row r="84" spans="2:2" x14ac:dyDescent="0.2">
      <c r="B84" s="106" t="s">
        <v>1229</v>
      </c>
    </row>
    <row r="85" spans="2:2" ht="39" customHeight="1" x14ac:dyDescent="0.2">
      <c r="B85" s="106" t="s">
        <v>1230</v>
      </c>
    </row>
    <row r="86" spans="2:2" ht="53.4" customHeight="1" x14ac:dyDescent="0.2">
      <c r="B86" s="106" t="s">
        <v>1231</v>
      </c>
    </row>
    <row r="87" spans="2:2" ht="24" x14ac:dyDescent="0.2">
      <c r="B87" s="106" t="s">
        <v>1232</v>
      </c>
    </row>
    <row r="88" spans="2:2" x14ac:dyDescent="0.2">
      <c r="B88" s="106" t="s">
        <v>1233</v>
      </c>
    </row>
    <row r="89" spans="2:2" ht="24" x14ac:dyDescent="0.2">
      <c r="B89" s="106" t="s">
        <v>1234</v>
      </c>
    </row>
    <row r="90" spans="2:2" ht="24" x14ac:dyDescent="0.2">
      <c r="B90" s="106" t="s">
        <v>1235</v>
      </c>
    </row>
    <row r="91" spans="2:2" ht="42.6" customHeight="1" x14ac:dyDescent="0.2">
      <c r="B91" s="106" t="s">
        <v>1236</v>
      </c>
    </row>
    <row r="92" spans="2:2" ht="24" x14ac:dyDescent="0.2">
      <c r="B92" s="106" t="s">
        <v>1237</v>
      </c>
    </row>
    <row r="93" spans="2:2" ht="51" customHeight="1" x14ac:dyDescent="0.2">
      <c r="B93" s="106" t="s">
        <v>1238</v>
      </c>
    </row>
    <row r="94" spans="2:2" x14ac:dyDescent="0.2">
      <c r="B94" s="106" t="s">
        <v>1239</v>
      </c>
    </row>
    <row r="95" spans="2:2" x14ac:dyDescent="0.2">
      <c r="B95" s="106" t="s">
        <v>1240</v>
      </c>
    </row>
    <row r="96" spans="2:2" x14ac:dyDescent="0.2">
      <c r="B96" s="106" t="s">
        <v>1241</v>
      </c>
    </row>
    <row r="97" spans="2:2" ht="41.4" customHeight="1" x14ac:dyDescent="0.2">
      <c r="B97" s="106" t="s">
        <v>1242</v>
      </c>
    </row>
    <row r="98" spans="2:2" x14ac:dyDescent="0.2">
      <c r="B98" s="106" t="s">
        <v>1243</v>
      </c>
    </row>
    <row r="99" spans="2:2" x14ac:dyDescent="0.2">
      <c r="B99" s="106" t="s">
        <v>1244</v>
      </c>
    </row>
    <row r="100" spans="2:2" ht="51.6" customHeight="1" x14ac:dyDescent="0.2">
      <c r="B100" s="106" t="s">
        <v>1245</v>
      </c>
    </row>
    <row r="101" spans="2:2" ht="24" x14ac:dyDescent="0.2">
      <c r="B101" s="106" t="s">
        <v>1246</v>
      </c>
    </row>
    <row r="102" spans="2:2" ht="24" x14ac:dyDescent="0.2">
      <c r="B102" s="106" t="s">
        <v>1247</v>
      </c>
    </row>
    <row r="103" spans="2:2" x14ac:dyDescent="0.2">
      <c r="B103" s="106" t="s">
        <v>1248</v>
      </c>
    </row>
    <row r="104" spans="2:2" x14ac:dyDescent="0.2">
      <c r="B104" s="106" t="s">
        <v>1249</v>
      </c>
    </row>
    <row r="105" spans="2:2" ht="113.4" customHeight="1" x14ac:dyDescent="0.2">
      <c r="B105" s="106" t="s">
        <v>1250</v>
      </c>
    </row>
    <row r="106" spans="2:2" ht="60" x14ac:dyDescent="0.2">
      <c r="B106" s="106" t="s">
        <v>1251</v>
      </c>
    </row>
    <row r="107" spans="2:2" x14ac:dyDescent="0.2">
      <c r="B107" s="106" t="s">
        <v>1252</v>
      </c>
    </row>
    <row r="108" spans="2:2" ht="24" x14ac:dyDescent="0.2">
      <c r="B108" s="106" t="s">
        <v>1253</v>
      </c>
    </row>
    <row r="109" spans="2:2" x14ac:dyDescent="0.2">
      <c r="B109" s="106" t="s">
        <v>1254</v>
      </c>
    </row>
    <row r="110" spans="2:2" ht="24" x14ac:dyDescent="0.2">
      <c r="B110" s="106" t="s">
        <v>1255</v>
      </c>
    </row>
    <row r="111" spans="2:2" ht="24" x14ac:dyDescent="0.2">
      <c r="B111" s="106" t="s">
        <v>1256</v>
      </c>
    </row>
    <row r="112" spans="2:2" x14ac:dyDescent="0.2">
      <c r="B112" s="106" t="s">
        <v>1257</v>
      </c>
    </row>
    <row r="113" spans="2:2" ht="88.95" customHeight="1" x14ac:dyDescent="0.2">
      <c r="B113" s="106" t="s">
        <v>1258</v>
      </c>
    </row>
    <row r="114" spans="2:2" x14ac:dyDescent="0.2">
      <c r="B114" s="106" t="s">
        <v>1259</v>
      </c>
    </row>
    <row r="115" spans="2:2" ht="24" x14ac:dyDescent="0.2">
      <c r="B115" s="106" t="s">
        <v>1260</v>
      </c>
    </row>
    <row r="116" spans="2:2" x14ac:dyDescent="0.2">
      <c r="B116" s="106" t="s">
        <v>1261</v>
      </c>
    </row>
    <row r="117" spans="2:2" ht="46.95" customHeight="1" x14ac:dyDescent="0.2">
      <c r="B117" s="106" t="s">
        <v>1262</v>
      </c>
    </row>
    <row r="118" spans="2:2" x14ac:dyDescent="0.2">
      <c r="B118" s="106" t="s">
        <v>1263</v>
      </c>
    </row>
  </sheetData>
  <customSheetViews>
    <customSheetView guid="{36DFB2B2-93D8-46A9-AFC3-E508B43C805C}" scale="170" showPageBreaks="1" showGridLines="0" fitToPage="1" view="pageBreakPreview">
      <selection activeCell="B3" sqref="B3"/>
      <pageMargins left="0.7" right="0.7" top="0.75" bottom="0.75" header="0.3" footer="0.3"/>
      <pageSetup paperSize="9" fitToHeight="0" orientation="portrait" r:id="rId1"/>
    </customSheetView>
    <customSheetView guid="{06310647-DABE-40A8-B86C-EB91299A2A3E}" scale="170" showPageBreaks="1" showGridLines="0" fitToPage="1" view="pageBreakPreview">
      <selection activeCell="B3" sqref="B3"/>
      <pageMargins left="0.7" right="0.7" top="0.75" bottom="0.75" header="0.3" footer="0.3"/>
      <pageSetup paperSize="9" fitToHeight="0" orientation="portrait" r:id="rId2"/>
    </customSheetView>
  </customSheetViews>
  <phoneticPr fontId="5"/>
  <pageMargins left="0.7" right="0.7" top="0.75" bottom="0.75" header="0.3" footer="0.3"/>
  <pageSetup paperSize="9" fitToHeight="0"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E2DB7-9D39-447D-97C9-63B2D13CAAD4}">
  <sheetPr codeName="Sheet19">
    <tabColor rgb="FFFF0000"/>
    <pageSetUpPr fitToPage="1"/>
  </sheetPr>
  <dimension ref="B2:F50"/>
  <sheetViews>
    <sheetView view="pageBreakPreview" zoomScaleNormal="100" zoomScaleSheetLayoutView="100" workbookViewId="0">
      <selection activeCell="B21" sqref="B21"/>
    </sheetView>
  </sheetViews>
  <sheetFormatPr defaultRowHeight="13.2" x14ac:dyDescent="0.2"/>
  <cols>
    <col min="1" max="1" width="2.77734375" customWidth="1"/>
    <col min="2" max="2" width="20.77734375" customWidth="1"/>
    <col min="3" max="3" width="60.77734375" style="83" customWidth="1"/>
    <col min="4" max="4" width="3.77734375" customWidth="1"/>
    <col min="5" max="5" width="20.77734375" customWidth="1"/>
    <col min="6" max="6" width="60.77734375" style="83" customWidth="1"/>
    <col min="7" max="8" width="20.77734375" customWidth="1"/>
    <col min="257" max="257" width="2.109375" customWidth="1"/>
    <col min="258" max="258" width="20.77734375" customWidth="1"/>
    <col min="259" max="259" width="60.77734375" customWidth="1"/>
    <col min="260" max="260" width="3.6640625" customWidth="1"/>
    <col min="261" max="261" width="20.77734375" customWidth="1"/>
    <col min="262" max="262" width="60.77734375" customWidth="1"/>
    <col min="263" max="264" width="20.77734375" customWidth="1"/>
    <col min="513" max="513" width="2.109375" customWidth="1"/>
    <col min="514" max="514" width="20.77734375" customWidth="1"/>
    <col min="515" max="515" width="60.77734375" customWidth="1"/>
    <col min="516" max="516" width="3.6640625" customWidth="1"/>
    <col min="517" max="517" width="20.77734375" customWidth="1"/>
    <col min="518" max="518" width="60.77734375" customWidth="1"/>
    <col min="519" max="520" width="20.77734375" customWidth="1"/>
    <col min="769" max="769" width="2.109375" customWidth="1"/>
    <col min="770" max="770" width="20.77734375" customWidth="1"/>
    <col min="771" max="771" width="60.77734375" customWidth="1"/>
    <col min="772" max="772" width="3.6640625" customWidth="1"/>
    <col min="773" max="773" width="20.77734375" customWidth="1"/>
    <col min="774" max="774" width="60.77734375" customWidth="1"/>
    <col min="775" max="776" width="20.77734375" customWidth="1"/>
    <col min="1025" max="1025" width="2.109375" customWidth="1"/>
    <col min="1026" max="1026" width="20.77734375" customWidth="1"/>
    <col min="1027" max="1027" width="60.77734375" customWidth="1"/>
    <col min="1028" max="1028" width="3.6640625" customWidth="1"/>
    <col min="1029" max="1029" width="20.77734375" customWidth="1"/>
    <col min="1030" max="1030" width="60.77734375" customWidth="1"/>
    <col min="1031" max="1032" width="20.77734375" customWidth="1"/>
    <col min="1281" max="1281" width="2.109375" customWidth="1"/>
    <col min="1282" max="1282" width="20.77734375" customWidth="1"/>
    <col min="1283" max="1283" width="60.77734375" customWidth="1"/>
    <col min="1284" max="1284" width="3.6640625" customWidth="1"/>
    <col min="1285" max="1285" width="20.77734375" customWidth="1"/>
    <col min="1286" max="1286" width="60.77734375" customWidth="1"/>
    <col min="1287" max="1288" width="20.77734375" customWidth="1"/>
    <col min="1537" max="1537" width="2.109375" customWidth="1"/>
    <col min="1538" max="1538" width="20.77734375" customWidth="1"/>
    <col min="1539" max="1539" width="60.77734375" customWidth="1"/>
    <col min="1540" max="1540" width="3.6640625" customWidth="1"/>
    <col min="1541" max="1541" width="20.77734375" customWidth="1"/>
    <col min="1542" max="1542" width="60.77734375" customWidth="1"/>
    <col min="1543" max="1544" width="20.77734375" customWidth="1"/>
    <col min="1793" max="1793" width="2.109375" customWidth="1"/>
    <col min="1794" max="1794" width="20.77734375" customWidth="1"/>
    <col min="1795" max="1795" width="60.77734375" customWidth="1"/>
    <col min="1796" max="1796" width="3.6640625" customWidth="1"/>
    <col min="1797" max="1797" width="20.77734375" customWidth="1"/>
    <col min="1798" max="1798" width="60.77734375" customWidth="1"/>
    <col min="1799" max="1800" width="20.77734375" customWidth="1"/>
    <col min="2049" max="2049" width="2.109375" customWidth="1"/>
    <col min="2050" max="2050" width="20.77734375" customWidth="1"/>
    <col min="2051" max="2051" width="60.77734375" customWidth="1"/>
    <col min="2052" max="2052" width="3.6640625" customWidth="1"/>
    <col min="2053" max="2053" width="20.77734375" customWidth="1"/>
    <col min="2054" max="2054" width="60.77734375" customWidth="1"/>
    <col min="2055" max="2056" width="20.77734375" customWidth="1"/>
    <col min="2305" max="2305" width="2.109375" customWidth="1"/>
    <col min="2306" max="2306" width="20.77734375" customWidth="1"/>
    <col min="2307" max="2307" width="60.77734375" customWidth="1"/>
    <col min="2308" max="2308" width="3.6640625" customWidth="1"/>
    <col min="2309" max="2309" width="20.77734375" customWidth="1"/>
    <col min="2310" max="2310" width="60.77734375" customWidth="1"/>
    <col min="2311" max="2312" width="20.77734375" customWidth="1"/>
    <col min="2561" max="2561" width="2.109375" customWidth="1"/>
    <col min="2562" max="2562" width="20.77734375" customWidth="1"/>
    <col min="2563" max="2563" width="60.77734375" customWidth="1"/>
    <col min="2564" max="2564" width="3.6640625" customWidth="1"/>
    <col min="2565" max="2565" width="20.77734375" customWidth="1"/>
    <col min="2566" max="2566" width="60.77734375" customWidth="1"/>
    <col min="2567" max="2568" width="20.77734375" customWidth="1"/>
    <col min="2817" max="2817" width="2.109375" customWidth="1"/>
    <col min="2818" max="2818" width="20.77734375" customWidth="1"/>
    <col min="2819" max="2819" width="60.77734375" customWidth="1"/>
    <col min="2820" max="2820" width="3.6640625" customWidth="1"/>
    <col min="2821" max="2821" width="20.77734375" customWidth="1"/>
    <col min="2822" max="2822" width="60.77734375" customWidth="1"/>
    <col min="2823" max="2824" width="20.77734375" customWidth="1"/>
    <col min="3073" max="3073" width="2.109375" customWidth="1"/>
    <col min="3074" max="3074" width="20.77734375" customWidth="1"/>
    <col min="3075" max="3075" width="60.77734375" customWidth="1"/>
    <col min="3076" max="3076" width="3.6640625" customWidth="1"/>
    <col min="3077" max="3077" width="20.77734375" customWidth="1"/>
    <col min="3078" max="3078" width="60.77734375" customWidth="1"/>
    <col min="3079" max="3080" width="20.77734375" customWidth="1"/>
    <col min="3329" max="3329" width="2.109375" customWidth="1"/>
    <col min="3330" max="3330" width="20.77734375" customWidth="1"/>
    <col min="3331" max="3331" width="60.77734375" customWidth="1"/>
    <col min="3332" max="3332" width="3.6640625" customWidth="1"/>
    <col min="3333" max="3333" width="20.77734375" customWidth="1"/>
    <col min="3334" max="3334" width="60.77734375" customWidth="1"/>
    <col min="3335" max="3336" width="20.77734375" customWidth="1"/>
    <col min="3585" max="3585" width="2.109375" customWidth="1"/>
    <col min="3586" max="3586" width="20.77734375" customWidth="1"/>
    <col min="3587" max="3587" width="60.77734375" customWidth="1"/>
    <col min="3588" max="3588" width="3.6640625" customWidth="1"/>
    <col min="3589" max="3589" width="20.77734375" customWidth="1"/>
    <col min="3590" max="3590" width="60.77734375" customWidth="1"/>
    <col min="3591" max="3592" width="20.77734375" customWidth="1"/>
    <col min="3841" max="3841" width="2.109375" customWidth="1"/>
    <col min="3842" max="3842" width="20.77734375" customWidth="1"/>
    <col min="3843" max="3843" width="60.77734375" customWidth="1"/>
    <col min="3844" max="3844" width="3.6640625" customWidth="1"/>
    <col min="3845" max="3845" width="20.77734375" customWidth="1"/>
    <col min="3846" max="3846" width="60.77734375" customWidth="1"/>
    <col min="3847" max="3848" width="20.77734375" customWidth="1"/>
    <col min="4097" max="4097" width="2.109375" customWidth="1"/>
    <col min="4098" max="4098" width="20.77734375" customWidth="1"/>
    <col min="4099" max="4099" width="60.77734375" customWidth="1"/>
    <col min="4100" max="4100" width="3.6640625" customWidth="1"/>
    <col min="4101" max="4101" width="20.77734375" customWidth="1"/>
    <col min="4102" max="4102" width="60.77734375" customWidth="1"/>
    <col min="4103" max="4104" width="20.77734375" customWidth="1"/>
    <col min="4353" max="4353" width="2.109375" customWidth="1"/>
    <col min="4354" max="4354" width="20.77734375" customWidth="1"/>
    <col min="4355" max="4355" width="60.77734375" customWidth="1"/>
    <col min="4356" max="4356" width="3.6640625" customWidth="1"/>
    <col min="4357" max="4357" width="20.77734375" customWidth="1"/>
    <col min="4358" max="4358" width="60.77734375" customWidth="1"/>
    <col min="4359" max="4360" width="20.77734375" customWidth="1"/>
    <col min="4609" max="4609" width="2.109375" customWidth="1"/>
    <col min="4610" max="4610" width="20.77734375" customWidth="1"/>
    <col min="4611" max="4611" width="60.77734375" customWidth="1"/>
    <col min="4612" max="4612" width="3.6640625" customWidth="1"/>
    <col min="4613" max="4613" width="20.77734375" customWidth="1"/>
    <col min="4614" max="4614" width="60.77734375" customWidth="1"/>
    <col min="4615" max="4616" width="20.77734375" customWidth="1"/>
    <col min="4865" max="4865" width="2.109375" customWidth="1"/>
    <col min="4866" max="4866" width="20.77734375" customWidth="1"/>
    <col min="4867" max="4867" width="60.77734375" customWidth="1"/>
    <col min="4868" max="4868" width="3.6640625" customWidth="1"/>
    <col min="4869" max="4869" width="20.77734375" customWidth="1"/>
    <col min="4870" max="4870" width="60.77734375" customWidth="1"/>
    <col min="4871" max="4872" width="20.77734375" customWidth="1"/>
    <col min="5121" max="5121" width="2.109375" customWidth="1"/>
    <col min="5122" max="5122" width="20.77734375" customWidth="1"/>
    <col min="5123" max="5123" width="60.77734375" customWidth="1"/>
    <col min="5124" max="5124" width="3.6640625" customWidth="1"/>
    <col min="5125" max="5125" width="20.77734375" customWidth="1"/>
    <col min="5126" max="5126" width="60.77734375" customWidth="1"/>
    <col min="5127" max="5128" width="20.77734375" customWidth="1"/>
    <col min="5377" max="5377" width="2.109375" customWidth="1"/>
    <col min="5378" max="5378" width="20.77734375" customWidth="1"/>
    <col min="5379" max="5379" width="60.77734375" customWidth="1"/>
    <col min="5380" max="5380" width="3.6640625" customWidth="1"/>
    <col min="5381" max="5381" width="20.77734375" customWidth="1"/>
    <col min="5382" max="5382" width="60.77734375" customWidth="1"/>
    <col min="5383" max="5384" width="20.77734375" customWidth="1"/>
    <col min="5633" max="5633" width="2.109375" customWidth="1"/>
    <col min="5634" max="5634" width="20.77734375" customWidth="1"/>
    <col min="5635" max="5635" width="60.77734375" customWidth="1"/>
    <col min="5636" max="5636" width="3.6640625" customWidth="1"/>
    <col min="5637" max="5637" width="20.77734375" customWidth="1"/>
    <col min="5638" max="5638" width="60.77734375" customWidth="1"/>
    <col min="5639" max="5640" width="20.77734375" customWidth="1"/>
    <col min="5889" max="5889" width="2.109375" customWidth="1"/>
    <col min="5890" max="5890" width="20.77734375" customWidth="1"/>
    <col min="5891" max="5891" width="60.77734375" customWidth="1"/>
    <col min="5892" max="5892" width="3.6640625" customWidth="1"/>
    <col min="5893" max="5893" width="20.77734375" customWidth="1"/>
    <col min="5894" max="5894" width="60.77734375" customWidth="1"/>
    <col min="5895" max="5896" width="20.77734375" customWidth="1"/>
    <col min="6145" max="6145" width="2.109375" customWidth="1"/>
    <col min="6146" max="6146" width="20.77734375" customWidth="1"/>
    <col min="6147" max="6147" width="60.77734375" customWidth="1"/>
    <col min="6148" max="6148" width="3.6640625" customWidth="1"/>
    <col min="6149" max="6149" width="20.77734375" customWidth="1"/>
    <col min="6150" max="6150" width="60.77734375" customWidth="1"/>
    <col min="6151" max="6152" width="20.77734375" customWidth="1"/>
    <col min="6401" max="6401" width="2.109375" customWidth="1"/>
    <col min="6402" max="6402" width="20.77734375" customWidth="1"/>
    <col min="6403" max="6403" width="60.77734375" customWidth="1"/>
    <col min="6404" max="6404" width="3.6640625" customWidth="1"/>
    <col min="6405" max="6405" width="20.77734375" customWidth="1"/>
    <col min="6406" max="6406" width="60.77734375" customWidth="1"/>
    <col min="6407" max="6408" width="20.77734375" customWidth="1"/>
    <col min="6657" max="6657" width="2.109375" customWidth="1"/>
    <col min="6658" max="6658" width="20.77734375" customWidth="1"/>
    <col min="6659" max="6659" width="60.77734375" customWidth="1"/>
    <col min="6660" max="6660" width="3.6640625" customWidth="1"/>
    <col min="6661" max="6661" width="20.77734375" customWidth="1"/>
    <col min="6662" max="6662" width="60.77734375" customWidth="1"/>
    <col min="6663" max="6664" width="20.77734375" customWidth="1"/>
    <col min="6913" max="6913" width="2.109375" customWidth="1"/>
    <col min="6914" max="6914" width="20.77734375" customWidth="1"/>
    <col min="6915" max="6915" width="60.77734375" customWidth="1"/>
    <col min="6916" max="6916" width="3.6640625" customWidth="1"/>
    <col min="6917" max="6917" width="20.77734375" customWidth="1"/>
    <col min="6918" max="6918" width="60.77734375" customWidth="1"/>
    <col min="6919" max="6920" width="20.77734375" customWidth="1"/>
    <col min="7169" max="7169" width="2.109375" customWidth="1"/>
    <col min="7170" max="7170" width="20.77734375" customWidth="1"/>
    <col min="7171" max="7171" width="60.77734375" customWidth="1"/>
    <col min="7172" max="7172" width="3.6640625" customWidth="1"/>
    <col min="7173" max="7173" width="20.77734375" customWidth="1"/>
    <col min="7174" max="7174" width="60.77734375" customWidth="1"/>
    <col min="7175" max="7176" width="20.77734375" customWidth="1"/>
    <col min="7425" max="7425" width="2.109375" customWidth="1"/>
    <col min="7426" max="7426" width="20.77734375" customWidth="1"/>
    <col min="7427" max="7427" width="60.77734375" customWidth="1"/>
    <col min="7428" max="7428" width="3.6640625" customWidth="1"/>
    <col min="7429" max="7429" width="20.77734375" customWidth="1"/>
    <col min="7430" max="7430" width="60.77734375" customWidth="1"/>
    <col min="7431" max="7432" width="20.77734375" customWidth="1"/>
    <col min="7681" max="7681" width="2.109375" customWidth="1"/>
    <col min="7682" max="7682" width="20.77734375" customWidth="1"/>
    <col min="7683" max="7683" width="60.77734375" customWidth="1"/>
    <col min="7684" max="7684" width="3.6640625" customWidth="1"/>
    <col min="7685" max="7685" width="20.77734375" customWidth="1"/>
    <col min="7686" max="7686" width="60.77734375" customWidth="1"/>
    <col min="7687" max="7688" width="20.77734375" customWidth="1"/>
    <col min="7937" max="7937" width="2.109375" customWidth="1"/>
    <col min="7938" max="7938" width="20.77734375" customWidth="1"/>
    <col min="7939" max="7939" width="60.77734375" customWidth="1"/>
    <col min="7940" max="7940" width="3.6640625" customWidth="1"/>
    <col min="7941" max="7941" width="20.77734375" customWidth="1"/>
    <col min="7942" max="7942" width="60.77734375" customWidth="1"/>
    <col min="7943" max="7944" width="20.77734375" customWidth="1"/>
    <col min="8193" max="8193" width="2.109375" customWidth="1"/>
    <col min="8194" max="8194" width="20.77734375" customWidth="1"/>
    <col min="8195" max="8195" width="60.77734375" customWidth="1"/>
    <col min="8196" max="8196" width="3.6640625" customWidth="1"/>
    <col min="8197" max="8197" width="20.77734375" customWidth="1"/>
    <col min="8198" max="8198" width="60.77734375" customWidth="1"/>
    <col min="8199" max="8200" width="20.77734375" customWidth="1"/>
    <col min="8449" max="8449" width="2.109375" customWidth="1"/>
    <col min="8450" max="8450" width="20.77734375" customWidth="1"/>
    <col min="8451" max="8451" width="60.77734375" customWidth="1"/>
    <col min="8452" max="8452" width="3.6640625" customWidth="1"/>
    <col min="8453" max="8453" width="20.77734375" customWidth="1"/>
    <col min="8454" max="8454" width="60.77734375" customWidth="1"/>
    <col min="8455" max="8456" width="20.77734375" customWidth="1"/>
    <col min="8705" max="8705" width="2.109375" customWidth="1"/>
    <col min="8706" max="8706" width="20.77734375" customWidth="1"/>
    <col min="8707" max="8707" width="60.77734375" customWidth="1"/>
    <col min="8708" max="8708" width="3.6640625" customWidth="1"/>
    <col min="8709" max="8709" width="20.77734375" customWidth="1"/>
    <col min="8710" max="8710" width="60.77734375" customWidth="1"/>
    <col min="8711" max="8712" width="20.77734375" customWidth="1"/>
    <col min="8961" max="8961" width="2.109375" customWidth="1"/>
    <col min="8962" max="8962" width="20.77734375" customWidth="1"/>
    <col min="8963" max="8963" width="60.77734375" customWidth="1"/>
    <col min="8964" max="8964" width="3.6640625" customWidth="1"/>
    <col min="8965" max="8965" width="20.77734375" customWidth="1"/>
    <col min="8966" max="8966" width="60.77734375" customWidth="1"/>
    <col min="8967" max="8968" width="20.77734375" customWidth="1"/>
    <col min="9217" max="9217" width="2.109375" customWidth="1"/>
    <col min="9218" max="9218" width="20.77734375" customWidth="1"/>
    <col min="9219" max="9219" width="60.77734375" customWidth="1"/>
    <col min="9220" max="9220" width="3.6640625" customWidth="1"/>
    <col min="9221" max="9221" width="20.77734375" customWidth="1"/>
    <col min="9222" max="9222" width="60.77734375" customWidth="1"/>
    <col min="9223" max="9224" width="20.77734375" customWidth="1"/>
    <col min="9473" max="9473" width="2.109375" customWidth="1"/>
    <col min="9474" max="9474" width="20.77734375" customWidth="1"/>
    <col min="9475" max="9475" width="60.77734375" customWidth="1"/>
    <col min="9476" max="9476" width="3.6640625" customWidth="1"/>
    <col min="9477" max="9477" width="20.77734375" customWidth="1"/>
    <col min="9478" max="9478" width="60.77734375" customWidth="1"/>
    <col min="9479" max="9480" width="20.77734375" customWidth="1"/>
    <col min="9729" max="9729" width="2.109375" customWidth="1"/>
    <col min="9730" max="9730" width="20.77734375" customWidth="1"/>
    <col min="9731" max="9731" width="60.77734375" customWidth="1"/>
    <col min="9732" max="9732" width="3.6640625" customWidth="1"/>
    <col min="9733" max="9733" width="20.77734375" customWidth="1"/>
    <col min="9734" max="9734" width="60.77734375" customWidth="1"/>
    <col min="9735" max="9736" width="20.77734375" customWidth="1"/>
    <col min="9985" max="9985" width="2.109375" customWidth="1"/>
    <col min="9986" max="9986" width="20.77734375" customWidth="1"/>
    <col min="9987" max="9987" width="60.77734375" customWidth="1"/>
    <col min="9988" max="9988" width="3.6640625" customWidth="1"/>
    <col min="9989" max="9989" width="20.77734375" customWidth="1"/>
    <col min="9990" max="9990" width="60.77734375" customWidth="1"/>
    <col min="9991" max="9992" width="20.77734375" customWidth="1"/>
    <col min="10241" max="10241" width="2.109375" customWidth="1"/>
    <col min="10242" max="10242" width="20.77734375" customWidth="1"/>
    <col min="10243" max="10243" width="60.77734375" customWidth="1"/>
    <col min="10244" max="10244" width="3.6640625" customWidth="1"/>
    <col min="10245" max="10245" width="20.77734375" customWidth="1"/>
    <col min="10246" max="10246" width="60.77734375" customWidth="1"/>
    <col min="10247" max="10248" width="20.77734375" customWidth="1"/>
    <col min="10497" max="10497" width="2.109375" customWidth="1"/>
    <col min="10498" max="10498" width="20.77734375" customWidth="1"/>
    <col min="10499" max="10499" width="60.77734375" customWidth="1"/>
    <col min="10500" max="10500" width="3.6640625" customWidth="1"/>
    <col min="10501" max="10501" width="20.77734375" customWidth="1"/>
    <col min="10502" max="10502" width="60.77734375" customWidth="1"/>
    <col min="10503" max="10504" width="20.77734375" customWidth="1"/>
    <col min="10753" max="10753" width="2.109375" customWidth="1"/>
    <col min="10754" max="10754" width="20.77734375" customWidth="1"/>
    <col min="10755" max="10755" width="60.77734375" customWidth="1"/>
    <col min="10756" max="10756" width="3.6640625" customWidth="1"/>
    <col min="10757" max="10757" width="20.77734375" customWidth="1"/>
    <col min="10758" max="10758" width="60.77734375" customWidth="1"/>
    <col min="10759" max="10760" width="20.77734375" customWidth="1"/>
    <col min="11009" max="11009" width="2.109375" customWidth="1"/>
    <col min="11010" max="11010" width="20.77734375" customWidth="1"/>
    <col min="11011" max="11011" width="60.77734375" customWidth="1"/>
    <col min="11012" max="11012" width="3.6640625" customWidth="1"/>
    <col min="11013" max="11013" width="20.77734375" customWidth="1"/>
    <col min="11014" max="11014" width="60.77734375" customWidth="1"/>
    <col min="11015" max="11016" width="20.77734375" customWidth="1"/>
    <col min="11265" max="11265" width="2.109375" customWidth="1"/>
    <col min="11266" max="11266" width="20.77734375" customWidth="1"/>
    <col min="11267" max="11267" width="60.77734375" customWidth="1"/>
    <col min="11268" max="11268" width="3.6640625" customWidth="1"/>
    <col min="11269" max="11269" width="20.77734375" customWidth="1"/>
    <col min="11270" max="11270" width="60.77734375" customWidth="1"/>
    <col min="11271" max="11272" width="20.77734375" customWidth="1"/>
    <col min="11521" max="11521" width="2.109375" customWidth="1"/>
    <col min="11522" max="11522" width="20.77734375" customWidth="1"/>
    <col min="11523" max="11523" width="60.77734375" customWidth="1"/>
    <col min="11524" max="11524" width="3.6640625" customWidth="1"/>
    <col min="11525" max="11525" width="20.77734375" customWidth="1"/>
    <col min="11526" max="11526" width="60.77734375" customWidth="1"/>
    <col min="11527" max="11528" width="20.77734375" customWidth="1"/>
    <col min="11777" max="11777" width="2.109375" customWidth="1"/>
    <col min="11778" max="11778" width="20.77734375" customWidth="1"/>
    <col min="11779" max="11779" width="60.77734375" customWidth="1"/>
    <col min="11780" max="11780" width="3.6640625" customWidth="1"/>
    <col min="11781" max="11781" width="20.77734375" customWidth="1"/>
    <col min="11782" max="11782" width="60.77734375" customWidth="1"/>
    <col min="11783" max="11784" width="20.77734375" customWidth="1"/>
    <col min="12033" max="12033" width="2.109375" customWidth="1"/>
    <col min="12034" max="12034" width="20.77734375" customWidth="1"/>
    <col min="12035" max="12035" width="60.77734375" customWidth="1"/>
    <col min="12036" max="12036" width="3.6640625" customWidth="1"/>
    <col min="12037" max="12037" width="20.77734375" customWidth="1"/>
    <col min="12038" max="12038" width="60.77734375" customWidth="1"/>
    <col min="12039" max="12040" width="20.77734375" customWidth="1"/>
    <col min="12289" max="12289" width="2.109375" customWidth="1"/>
    <col min="12290" max="12290" width="20.77734375" customWidth="1"/>
    <col min="12291" max="12291" width="60.77734375" customWidth="1"/>
    <col min="12292" max="12292" width="3.6640625" customWidth="1"/>
    <col min="12293" max="12293" width="20.77734375" customWidth="1"/>
    <col min="12294" max="12294" width="60.77734375" customWidth="1"/>
    <col min="12295" max="12296" width="20.77734375" customWidth="1"/>
    <col min="12545" max="12545" width="2.109375" customWidth="1"/>
    <col min="12546" max="12546" width="20.77734375" customWidth="1"/>
    <col min="12547" max="12547" width="60.77734375" customWidth="1"/>
    <col min="12548" max="12548" width="3.6640625" customWidth="1"/>
    <col min="12549" max="12549" width="20.77734375" customWidth="1"/>
    <col min="12550" max="12550" width="60.77734375" customWidth="1"/>
    <col min="12551" max="12552" width="20.77734375" customWidth="1"/>
    <col min="12801" max="12801" width="2.109375" customWidth="1"/>
    <col min="12802" max="12802" width="20.77734375" customWidth="1"/>
    <col min="12803" max="12803" width="60.77734375" customWidth="1"/>
    <col min="12804" max="12804" width="3.6640625" customWidth="1"/>
    <col min="12805" max="12805" width="20.77734375" customWidth="1"/>
    <col min="12806" max="12806" width="60.77734375" customWidth="1"/>
    <col min="12807" max="12808" width="20.77734375" customWidth="1"/>
    <col min="13057" max="13057" width="2.109375" customWidth="1"/>
    <col min="13058" max="13058" width="20.77734375" customWidth="1"/>
    <col min="13059" max="13059" width="60.77734375" customWidth="1"/>
    <col min="13060" max="13060" width="3.6640625" customWidth="1"/>
    <col min="13061" max="13061" width="20.77734375" customWidth="1"/>
    <col min="13062" max="13062" width="60.77734375" customWidth="1"/>
    <col min="13063" max="13064" width="20.77734375" customWidth="1"/>
    <col min="13313" max="13313" width="2.109375" customWidth="1"/>
    <col min="13314" max="13314" width="20.77734375" customWidth="1"/>
    <col min="13315" max="13315" width="60.77734375" customWidth="1"/>
    <col min="13316" max="13316" width="3.6640625" customWidth="1"/>
    <col min="13317" max="13317" width="20.77734375" customWidth="1"/>
    <col min="13318" max="13318" width="60.77734375" customWidth="1"/>
    <col min="13319" max="13320" width="20.77734375" customWidth="1"/>
    <col min="13569" max="13569" width="2.109375" customWidth="1"/>
    <col min="13570" max="13570" width="20.77734375" customWidth="1"/>
    <col min="13571" max="13571" width="60.77734375" customWidth="1"/>
    <col min="13572" max="13572" width="3.6640625" customWidth="1"/>
    <col min="13573" max="13573" width="20.77734375" customWidth="1"/>
    <col min="13574" max="13574" width="60.77734375" customWidth="1"/>
    <col min="13575" max="13576" width="20.77734375" customWidth="1"/>
    <col min="13825" max="13825" width="2.109375" customWidth="1"/>
    <col min="13826" max="13826" width="20.77734375" customWidth="1"/>
    <col min="13827" max="13827" width="60.77734375" customWidth="1"/>
    <col min="13828" max="13828" width="3.6640625" customWidth="1"/>
    <col min="13829" max="13829" width="20.77734375" customWidth="1"/>
    <col min="13830" max="13830" width="60.77734375" customWidth="1"/>
    <col min="13831" max="13832" width="20.77734375" customWidth="1"/>
    <col min="14081" max="14081" width="2.109375" customWidth="1"/>
    <col min="14082" max="14082" width="20.77734375" customWidth="1"/>
    <col min="14083" max="14083" width="60.77734375" customWidth="1"/>
    <col min="14084" max="14084" width="3.6640625" customWidth="1"/>
    <col min="14085" max="14085" width="20.77734375" customWidth="1"/>
    <col min="14086" max="14086" width="60.77734375" customWidth="1"/>
    <col min="14087" max="14088" width="20.77734375" customWidth="1"/>
    <col min="14337" max="14337" width="2.109375" customWidth="1"/>
    <col min="14338" max="14338" width="20.77734375" customWidth="1"/>
    <col min="14339" max="14339" width="60.77734375" customWidth="1"/>
    <col min="14340" max="14340" width="3.6640625" customWidth="1"/>
    <col min="14341" max="14341" width="20.77734375" customWidth="1"/>
    <col min="14342" max="14342" width="60.77734375" customWidth="1"/>
    <col min="14343" max="14344" width="20.77734375" customWidth="1"/>
    <col min="14593" max="14593" width="2.109375" customWidth="1"/>
    <col min="14594" max="14594" width="20.77734375" customWidth="1"/>
    <col min="14595" max="14595" width="60.77734375" customWidth="1"/>
    <col min="14596" max="14596" width="3.6640625" customWidth="1"/>
    <col min="14597" max="14597" width="20.77734375" customWidth="1"/>
    <col min="14598" max="14598" width="60.77734375" customWidth="1"/>
    <col min="14599" max="14600" width="20.77734375" customWidth="1"/>
    <col min="14849" max="14849" width="2.109375" customWidth="1"/>
    <col min="14850" max="14850" width="20.77734375" customWidth="1"/>
    <col min="14851" max="14851" width="60.77734375" customWidth="1"/>
    <col min="14852" max="14852" width="3.6640625" customWidth="1"/>
    <col min="14853" max="14853" width="20.77734375" customWidth="1"/>
    <col min="14854" max="14854" width="60.77734375" customWidth="1"/>
    <col min="14855" max="14856" width="20.77734375" customWidth="1"/>
    <col min="15105" max="15105" width="2.109375" customWidth="1"/>
    <col min="15106" max="15106" width="20.77734375" customWidth="1"/>
    <col min="15107" max="15107" width="60.77734375" customWidth="1"/>
    <col min="15108" max="15108" width="3.6640625" customWidth="1"/>
    <col min="15109" max="15109" width="20.77734375" customWidth="1"/>
    <col min="15110" max="15110" width="60.77734375" customWidth="1"/>
    <col min="15111" max="15112" width="20.77734375" customWidth="1"/>
    <col min="15361" max="15361" width="2.109375" customWidth="1"/>
    <col min="15362" max="15362" width="20.77734375" customWidth="1"/>
    <col min="15363" max="15363" width="60.77734375" customWidth="1"/>
    <col min="15364" max="15364" width="3.6640625" customWidth="1"/>
    <col min="15365" max="15365" width="20.77734375" customWidth="1"/>
    <col min="15366" max="15366" width="60.77734375" customWidth="1"/>
    <col min="15367" max="15368" width="20.77734375" customWidth="1"/>
    <col min="15617" max="15617" width="2.109375" customWidth="1"/>
    <col min="15618" max="15618" width="20.77734375" customWidth="1"/>
    <col min="15619" max="15619" width="60.77734375" customWidth="1"/>
    <col min="15620" max="15620" width="3.6640625" customWidth="1"/>
    <col min="15621" max="15621" width="20.77734375" customWidth="1"/>
    <col min="15622" max="15622" width="60.77734375" customWidth="1"/>
    <col min="15623" max="15624" width="20.77734375" customWidth="1"/>
    <col min="15873" max="15873" width="2.109375" customWidth="1"/>
    <col min="15874" max="15874" width="20.77734375" customWidth="1"/>
    <col min="15875" max="15875" width="60.77734375" customWidth="1"/>
    <col min="15876" max="15876" width="3.6640625" customWidth="1"/>
    <col min="15877" max="15877" width="20.77734375" customWidth="1"/>
    <col min="15878" max="15878" width="60.77734375" customWidth="1"/>
    <col min="15879" max="15880" width="20.77734375" customWidth="1"/>
    <col min="16129" max="16129" width="2.109375" customWidth="1"/>
    <col min="16130" max="16130" width="20.77734375" customWidth="1"/>
    <col min="16131" max="16131" width="60.77734375" customWidth="1"/>
    <col min="16132" max="16132" width="3.6640625" customWidth="1"/>
    <col min="16133" max="16133" width="20.77734375" customWidth="1"/>
    <col min="16134" max="16134" width="60.77734375" customWidth="1"/>
    <col min="16135" max="16136" width="20.77734375" customWidth="1"/>
  </cols>
  <sheetData>
    <row r="2" spans="2:6" ht="25.95" customHeight="1" x14ac:dyDescent="0.2">
      <c r="B2" s="52" t="s">
        <v>919</v>
      </c>
    </row>
    <row r="3" spans="2:6" ht="13.2" customHeight="1" x14ac:dyDescent="0.2">
      <c r="B3" s="53"/>
    </row>
    <row r="4" spans="2:6" ht="25.95" customHeight="1" thickBot="1" x14ac:dyDescent="0.25">
      <c r="B4" s="54" t="s">
        <v>911</v>
      </c>
      <c r="C4" s="84"/>
      <c r="D4" s="55"/>
      <c r="E4" s="55"/>
      <c r="F4" s="84"/>
    </row>
    <row r="5" spans="2:6" ht="26.4" x14ac:dyDescent="0.2">
      <c r="B5" s="60" t="s">
        <v>920</v>
      </c>
      <c r="C5" s="89" t="str">
        <f>HYPERLINK("#"&amp;子育て支援!$B$2&amp;"!B"&amp;子育て支援!$J4,子育て支援!B4)</f>
        <v>問15．市の子育て支援サービスの現状について、どのように感じていますか</v>
      </c>
      <c r="D5" s="56"/>
      <c r="E5" s="60" t="s">
        <v>921</v>
      </c>
      <c r="F5" s="89" t="str">
        <f>HYPERLINK("#"&amp;高齢者福祉!$B$2&amp;"!B"&amp;高齢者福祉!$J4,高齢者福祉!B4)</f>
        <v>問32．市では高齢者の健康寿命の延伸のため、介護予防事業を行っています。 知っているものはどれですか</v>
      </c>
    </row>
    <row r="6" spans="2:6" ht="26.4" x14ac:dyDescent="0.2">
      <c r="B6" s="61"/>
      <c r="C6" s="90" t="str">
        <f>HYPERLINK("#"&amp;子育て支援!$B$2&amp;"!F"&amp;子育て支援!$J4,子育て支援!F4)</f>
        <v>問16．（問15で「03」・「04」を選んだ方に伺います。）「やや不満」、「不満」の理由は何ですか</v>
      </c>
      <c r="D6" s="56"/>
      <c r="E6" s="59"/>
      <c r="F6" s="90" t="str">
        <f>HYPERLINK("#"&amp;高齢者福祉!$B$2&amp;"!F"&amp;高齢者福祉!$J4,高齢者福祉!F4)</f>
        <v>問33．市内に、地域包括支援センター（５か所）が設置されていることを知っていますか</v>
      </c>
    </row>
    <row r="7" spans="2:6" ht="52.8" x14ac:dyDescent="0.2">
      <c r="B7" s="62"/>
      <c r="C7" s="90" t="str">
        <f>HYPERLINK("#"&amp;子育て支援!$B$2&amp;"!B"&amp;子育て支援!$J14,子育て支援!B14)</f>
        <v>問17．あなたは、「子どもの権利条約」を知っていますか</v>
      </c>
      <c r="D7" s="56"/>
      <c r="E7" s="59"/>
      <c r="F7" s="90" t="str">
        <f>HYPERLINK("#"&amp;高齢者福祉!$B$2&amp;"!B"&amp;高齢者福祉!$J19,高齢者福祉!B19)</f>
        <v>問34．７５歳以上の方を対象にした、救急医療情報キット（緊急時の連絡先や病気・服薬内容を記入し、容器に入れ、自宅の冷蔵庫に準備しておく高齢者安心キット）を民生委員・児童委員よりお届けする事業を知っていますか</v>
      </c>
    </row>
    <row r="8" spans="2:6" ht="26.4" x14ac:dyDescent="0.2">
      <c r="B8" s="62"/>
      <c r="C8" s="90" t="str">
        <f>HYPERLINK("#"&amp;子育て支援!$B$2&amp;"!F"&amp;子育て支援!$J14,子育て支援!F14)</f>
        <v>問18．次のような子どもの権利のなかで、特に大切だと思うことを選択してください</v>
      </c>
      <c r="D8" s="56"/>
      <c r="E8" s="59"/>
      <c r="F8" s="90" t="str">
        <f>HYPERLINK("#"&amp;高齢者福祉!$B$2&amp;"!F"&amp;高齢者福祉!$J19,高齢者福祉!F19)</f>
        <v>問35．救急医療情報キットの記入内容の見直しを行っていますか</v>
      </c>
    </row>
    <row r="9" spans="2:6" ht="26.4" x14ac:dyDescent="0.2">
      <c r="B9" s="61"/>
      <c r="C9" s="90" t="str">
        <f>HYPERLINK("#"&amp;子育て支援!$B$2&amp;"!B"&amp;子育て支援!$J31,子育て支援!B31)</f>
        <v>問19．ヤングケアラ―という言葉を聞いたことがありますか</v>
      </c>
      <c r="D9" s="56"/>
      <c r="E9" s="59"/>
      <c r="F9" s="90" t="str">
        <f>HYPERLINK("#"&amp;高齢者福祉!$B$2&amp;"!B"&amp;高齢者福祉!$J30,高齢者福祉!B30)</f>
        <v>問36．子どもの見守り活動や福祉活動などの地域貢献活動を行うお年寄りに対して、敬意を抱いていますか</v>
      </c>
    </row>
    <row r="10" spans="2:6" ht="26.4" x14ac:dyDescent="0.2">
      <c r="B10" s="63" t="s">
        <v>922</v>
      </c>
      <c r="C10" s="90" t="str">
        <f>HYPERLINK("#"&amp;学校教育!$B$2&amp;"!B"&amp;学校教育!$J4,学校教育!B4)</f>
        <v>問20．市の教育において、今後重点的に実施すべき取組は何だと思いますか</v>
      </c>
      <c r="D10" s="56"/>
      <c r="E10" s="63" t="s">
        <v>923</v>
      </c>
      <c r="F10" s="90" t="str">
        <f>HYPERLINK("#"&amp;生涯学習!$B$2&amp;"!B"&amp;生涯学習!$J4,生涯学習!B4)</f>
        <v>問37．佐倉市の生涯学習施設及び学習内容について満足していますか</v>
      </c>
    </row>
    <row r="11" spans="2:6" ht="26.4" x14ac:dyDescent="0.2">
      <c r="B11" s="61"/>
      <c r="C11" s="90" t="str">
        <f>HYPERLINK("#"&amp;学校教育!$B$2&amp;"!F"&amp;学校教育!$J4,学校教育!F4)</f>
        <v>問21．学校ボランティア（通学路における児童生徒見守り活動など）に協力したことはありますか</v>
      </c>
      <c r="D11" s="56"/>
      <c r="E11" s="59"/>
      <c r="F11" s="90" t="str">
        <f>HYPERLINK("#"&amp;生涯学習!$B$2&amp;"!F"&amp;生涯学習!$J4,生涯学習!F4)</f>
        <v>問38．公民館をどのくらいの割合で利用していますか</v>
      </c>
    </row>
    <row r="12" spans="2:6" ht="26.4" x14ac:dyDescent="0.2">
      <c r="B12" s="61"/>
      <c r="C12" s="90" t="str">
        <f>HYPERLINK("#"&amp;学校教育!$B$2&amp;"!B"&amp;学校教育!$J28,学校教育!B28)</f>
        <v>問22．佐倉の歴史・自然・文化・ゆかりの人物を学習する「佐倉学」を知っていますか</v>
      </c>
      <c r="D12" s="56"/>
      <c r="E12" s="59"/>
      <c r="F12" s="90" t="str">
        <f>HYPERLINK("#"&amp;生涯学習!$B$2&amp;"!B"&amp;生涯学習!$J15,生涯学習!B15)</f>
        <v>問39．（問38で「01」～「04」のいずれかを選んだ方に伺います。）過去１年の間に、もっともよく利用した市立公民館はどれですか</v>
      </c>
    </row>
    <row r="13" spans="2:6" ht="26.4" x14ac:dyDescent="0.2">
      <c r="B13" s="59"/>
      <c r="C13" s="90" t="str">
        <f>HYPERLINK("#"&amp;学校教育!$B$2&amp;"!F"&amp;学校教育!$J28,学校教育!F28)</f>
        <v>問23．佐倉の歴史・自然・文化・ゆかりの人物を知っていますか</v>
      </c>
      <c r="D13" s="56"/>
      <c r="E13" s="59"/>
      <c r="F13" s="90" t="str">
        <f>HYPERLINK("#"&amp;生涯学習!$B$2&amp;"!F"&amp;生涯学習!$J15,生涯学習!F15)</f>
        <v>問40．（問38で「05」を選んだ方に伺います。）公民館を利用しなかった理由は何ですか</v>
      </c>
    </row>
    <row r="14" spans="2:6" ht="26.4" x14ac:dyDescent="0.2">
      <c r="B14" s="62"/>
      <c r="C14" s="90" t="str">
        <f>HYPERLINK("#"&amp;学校教育!$B$2&amp;"!B"&amp;学校教育!$J38,学校教育!B38)</f>
        <v>問24．市民の皆様を対象とする佐倉学講座・展示を公民館等で行っていますが、参加したいと思いますか</v>
      </c>
      <c r="D14" s="56"/>
      <c r="E14" s="59"/>
      <c r="F14" s="90" t="str">
        <f>HYPERLINK("#"&amp;生涯学習!$B$2&amp;"!B"&amp;生涯学習!$J31,生涯学習!B31)</f>
        <v>問41．図書館をどのくらいの割合で利用していますか</v>
      </c>
    </row>
    <row r="15" spans="2:6" ht="26.4" x14ac:dyDescent="0.2">
      <c r="B15" s="59"/>
      <c r="C15" s="90" t="str">
        <f>HYPERLINK("#"&amp;学校教育!$B$2&amp;"!F"&amp;学校教育!$J38,学校教育!F38)</f>
        <v>問25．市内全小中学校で「佐倉学」の授業を行っていますが、評価しますか</v>
      </c>
      <c r="D15" s="56"/>
      <c r="E15" s="59"/>
      <c r="F15" s="90" t="str">
        <f>HYPERLINK("#"&amp;生涯学習!$B$2&amp;"!F"&amp;生涯学習!$J31,生涯学習!F31)</f>
        <v>問42．（問41で「01」～「04」のいずれかを選んだ方に伺います。）過去１年の間に、もっともよく利用した市立図書館はどれですか</v>
      </c>
    </row>
    <row r="16" spans="2:6" ht="26.4" x14ac:dyDescent="0.2">
      <c r="B16" s="63" t="s">
        <v>924</v>
      </c>
      <c r="C16" s="90" t="str">
        <f>HYPERLINK("#"&amp;スポーツ振興!$B$2&amp;"!B"&amp;スポーツ振興!$J4,スポーツ振興!B4)</f>
        <v>問26．普段どのくらい運動やスポーツをしますか</v>
      </c>
      <c r="D16" s="56"/>
      <c r="E16" s="59"/>
      <c r="F16" s="90" t="str">
        <f>HYPERLINK("#"&amp;生涯学習!$B$2&amp;"!B"&amp;生涯学習!$J46,生涯学習!B46)</f>
        <v>問43．（問41で「01」～「04」のいずれかを選んだ方に伺います。）その図書館をどのような目的で利用しましたか</v>
      </c>
    </row>
    <row r="17" spans="2:6" ht="26.4" x14ac:dyDescent="0.2">
      <c r="B17" s="59"/>
      <c r="C17" s="90" t="str">
        <f>HYPERLINK("#"&amp;スポーツ振興!$B$2&amp;"!F"&amp;スポーツ振興!$J4,スポーツ振興!F4)</f>
        <v>問27．（問26で「01」～「05」のいずれかを選んだ方に伺います。）スポーツを行う目的は何ですか</v>
      </c>
      <c r="D17" s="56"/>
      <c r="E17" s="87"/>
      <c r="F17" s="90" t="str">
        <f>HYPERLINK("#"&amp;生涯学習!$B$2&amp;"!F"&amp;生涯学習!$J46,生涯学習!F46)</f>
        <v>問44．（問41で「05」を選んだ方に伺います。）図書館を利用しなかった理由は何ですか</v>
      </c>
    </row>
    <row r="18" spans="2:6" ht="26.4" x14ac:dyDescent="0.2">
      <c r="B18" s="61"/>
      <c r="C18" s="90" t="str">
        <f>HYPERLINK("#"&amp;スポーツ振興!$B$2&amp;"!B"&amp;スポーツ振興!$J20,スポーツ振興!B20)</f>
        <v>問28．（問26で「06」・「07」を選んだ方に伺います。）スポーツをしない理由は何ですか</v>
      </c>
      <c r="D18" s="56"/>
      <c r="E18" s="62" t="s">
        <v>926</v>
      </c>
      <c r="F18" s="90" t="str">
        <f>HYPERLINK("#"&amp;障害者福祉!$B$2&amp;"!B"&amp;障害者福祉!$J4,障害者福祉!B4)</f>
        <v>問45．日常生活や社会生活を送る上で、障害のある人に対してその障害を理由とする差別があると思いますか</v>
      </c>
    </row>
    <row r="19" spans="2:6" ht="27" thickBot="1" x14ac:dyDescent="0.25">
      <c r="B19" s="61"/>
      <c r="C19" s="90" t="str">
        <f>HYPERLINK("#"&amp;スポーツ振興!$B$2&amp;"!F"&amp;スポーツ振興!$J20,スポーツ振興!F20)</f>
        <v>問29．スポーツを「する」以外で、どのくらい「みる」、「ささえる」ことをしますか</v>
      </c>
      <c r="D19" s="56"/>
      <c r="E19" s="72"/>
      <c r="F19" s="95" t="str">
        <f>HYPERLINK("#"&amp;障害者福祉!$B$2&amp;"!F"&amp;障害者福祉!$J4,障害者福祉!F4)</f>
        <v>問46．あなたは、「障害者差別解消法」を知っていますか</v>
      </c>
    </row>
    <row r="20" spans="2:6" ht="26.4" x14ac:dyDescent="0.2">
      <c r="B20" s="61"/>
      <c r="C20" s="90" t="str">
        <f>HYPERLINK("#"&amp;スポーツ振興!$B$2&amp;"!B"&amp;スポーツ振興!$J35,スポーツ振興!B35)</f>
        <v>問30．（問29で「01」～「05」のいずれかを選んだ方に伺います。)スポーツにどのように関わっていますか</v>
      </c>
      <c r="D20" s="56"/>
      <c r="E20" s="53"/>
    </row>
    <row r="21" spans="2:6" ht="27" thickBot="1" x14ac:dyDescent="0.25">
      <c r="B21" s="64" t="s">
        <v>925</v>
      </c>
      <c r="C21" s="95" t="str">
        <f>HYPERLINK("#"&amp;青少年健全育成!$B$2&amp;"!B"&amp;青少年健全育成!$J4,青少年健全育成!B4)</f>
        <v>問31．市では地域と連携し、青少年育成団体を支援していますが、団体やその活動について知っていますか</v>
      </c>
      <c r="D21" s="56"/>
    </row>
    <row r="22" spans="2:6" ht="25.95" customHeight="1" x14ac:dyDescent="0.2">
      <c r="B22" s="53"/>
    </row>
    <row r="23" spans="2:6" ht="25.95" customHeight="1" x14ac:dyDescent="0.2">
      <c r="B23" s="55"/>
    </row>
    <row r="24" spans="2:6" ht="25.95" customHeight="1" x14ac:dyDescent="0.2">
      <c r="B24" s="55"/>
    </row>
    <row r="25" spans="2:6" ht="25.95" customHeight="1" x14ac:dyDescent="0.2">
      <c r="B25" s="55"/>
    </row>
    <row r="26" spans="2:6" ht="25.95" customHeight="1" x14ac:dyDescent="0.2">
      <c r="B26" s="55"/>
    </row>
    <row r="27" spans="2:6" ht="25.95" customHeight="1" x14ac:dyDescent="0.2">
      <c r="B27" s="55"/>
    </row>
    <row r="28" spans="2:6" ht="25.95" customHeight="1" x14ac:dyDescent="0.2">
      <c r="B28" s="55"/>
    </row>
    <row r="29" spans="2:6" ht="25.95" customHeight="1" x14ac:dyDescent="0.2">
      <c r="B29" s="55"/>
    </row>
    <row r="30" spans="2:6" ht="25.95" customHeight="1" x14ac:dyDescent="0.2">
      <c r="B30" s="55"/>
    </row>
    <row r="31" spans="2:6" ht="25.95" customHeight="1" x14ac:dyDescent="0.2">
      <c r="B31" s="55"/>
    </row>
    <row r="32" spans="2:6" ht="25.95" customHeight="1" x14ac:dyDescent="0.2">
      <c r="B32" s="55"/>
    </row>
    <row r="33" spans="2:2" ht="25.95" customHeight="1" x14ac:dyDescent="0.2">
      <c r="B33" s="55"/>
    </row>
    <row r="34" spans="2:2" ht="25.95" customHeight="1" x14ac:dyDescent="0.2">
      <c r="B34" s="55"/>
    </row>
    <row r="35" spans="2:2" ht="25.95" customHeight="1" x14ac:dyDescent="0.2">
      <c r="B35" s="55"/>
    </row>
    <row r="36" spans="2:2" ht="25.95" customHeight="1" x14ac:dyDescent="0.2">
      <c r="B36" s="55"/>
    </row>
    <row r="37" spans="2:2" ht="25.95" customHeight="1" x14ac:dyDescent="0.2">
      <c r="B37" s="55"/>
    </row>
    <row r="38" spans="2:2" ht="25.95" customHeight="1" x14ac:dyDescent="0.2">
      <c r="B38" s="55"/>
    </row>
    <row r="39" spans="2:2" ht="25.95" customHeight="1" x14ac:dyDescent="0.2">
      <c r="B39" s="55"/>
    </row>
    <row r="40" spans="2:2" ht="25.95" customHeight="1" x14ac:dyDescent="0.2">
      <c r="B40" s="55"/>
    </row>
    <row r="41" spans="2:2" ht="25.95" customHeight="1" x14ac:dyDescent="0.2">
      <c r="B41" s="55"/>
    </row>
    <row r="42" spans="2:2" ht="25.95" customHeight="1" x14ac:dyDescent="0.2">
      <c r="B42" s="55"/>
    </row>
    <row r="43" spans="2:2" x14ac:dyDescent="0.2">
      <c r="B43" s="55"/>
    </row>
    <row r="44" spans="2:2" x14ac:dyDescent="0.2">
      <c r="B44" s="55"/>
    </row>
    <row r="45" spans="2:2" x14ac:dyDescent="0.2">
      <c r="B45" s="55"/>
    </row>
    <row r="46" spans="2:2" x14ac:dyDescent="0.2">
      <c r="B46" s="55"/>
    </row>
    <row r="47" spans="2:2" x14ac:dyDescent="0.2">
      <c r="B47" s="55"/>
    </row>
    <row r="48" spans="2:2" x14ac:dyDescent="0.2">
      <c r="B48" s="55"/>
    </row>
    <row r="49" spans="2:2" x14ac:dyDescent="0.2">
      <c r="B49" s="55"/>
    </row>
    <row r="50" spans="2:2" x14ac:dyDescent="0.2">
      <c r="B50" s="55"/>
    </row>
  </sheetData>
  <phoneticPr fontId="5"/>
  <pageMargins left="0.23622047244094491" right="0.23622047244094491" top="0.74803149606299213" bottom="0.74803149606299213" header="0.31496062992125984" footer="0.31496062992125984"/>
  <pageSetup paperSize="9" scale="86" fitToHeight="0" orientation="landscape" horizontalDpi="300" verticalDpi="300" r:id="rId1"/>
  <headerFoot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7772-5B20-4232-B393-93059D8D580A}">
  <sheetPr codeName="Sheet20">
    <pageSetUpPr fitToPage="1"/>
  </sheetPr>
  <dimension ref="B2:J37"/>
  <sheetViews>
    <sheetView view="pageBreakPreview" topLeftCell="A19" zoomScaleNormal="100" zoomScaleSheetLayoutView="100" workbookViewId="0">
      <selection activeCell="F34" sqref="F34"/>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0.33203125" hidden="1" customWidth="1"/>
    <col min="233" max="233" width="2.21875" customWidth="1"/>
    <col min="234" max="234" width="25.77734375" customWidth="1"/>
    <col min="237" max="237" width="5.77734375" customWidth="1"/>
    <col min="238" max="238" width="25.77734375" customWidth="1"/>
    <col min="243" max="243" width="25.77734375" customWidth="1"/>
    <col min="489" max="489" width="2.21875" customWidth="1"/>
    <col min="490" max="490" width="25.77734375" customWidth="1"/>
    <col min="493" max="493" width="5.77734375" customWidth="1"/>
    <col min="494" max="494" width="25.77734375" customWidth="1"/>
    <col min="499" max="499" width="25.77734375" customWidth="1"/>
    <col min="745" max="745" width="2.21875" customWidth="1"/>
    <col min="746" max="746" width="25.77734375" customWidth="1"/>
    <col min="749" max="749" width="5.77734375" customWidth="1"/>
    <col min="750" max="750" width="25.77734375" customWidth="1"/>
    <col min="755" max="755" width="25.77734375" customWidth="1"/>
    <col min="1001" max="1001" width="2.21875" customWidth="1"/>
    <col min="1002" max="1002" width="25.77734375" customWidth="1"/>
    <col min="1005" max="1005" width="5.77734375" customWidth="1"/>
    <col min="1006" max="1006" width="25.77734375" customWidth="1"/>
    <col min="1011" max="1011" width="25.77734375" customWidth="1"/>
    <col min="1257" max="1257" width="2.21875" customWidth="1"/>
    <col min="1258" max="1258" width="25.77734375" customWidth="1"/>
    <col min="1261" max="1261" width="5.77734375" customWidth="1"/>
    <col min="1262" max="1262" width="25.77734375" customWidth="1"/>
    <col min="1267" max="1267" width="25.77734375" customWidth="1"/>
    <col min="1513" max="1513" width="2.21875" customWidth="1"/>
    <col min="1514" max="1514" width="25.77734375" customWidth="1"/>
    <col min="1517" max="1517" width="5.77734375" customWidth="1"/>
    <col min="1518" max="1518" width="25.77734375" customWidth="1"/>
    <col min="1523" max="1523" width="25.77734375" customWidth="1"/>
    <col min="1769" max="1769" width="2.21875" customWidth="1"/>
    <col min="1770" max="1770" width="25.77734375" customWidth="1"/>
    <col min="1773" max="1773" width="5.77734375" customWidth="1"/>
    <col min="1774" max="1774" width="25.77734375" customWidth="1"/>
    <col min="1779" max="1779" width="25.77734375" customWidth="1"/>
    <col min="2025" max="2025" width="2.21875" customWidth="1"/>
    <col min="2026" max="2026" width="25.77734375" customWidth="1"/>
    <col min="2029" max="2029" width="5.77734375" customWidth="1"/>
    <col min="2030" max="2030" width="25.77734375" customWidth="1"/>
    <col min="2035" max="2035" width="25.77734375" customWidth="1"/>
    <col min="2281" max="2281" width="2.21875" customWidth="1"/>
    <col min="2282" max="2282" width="25.77734375" customWidth="1"/>
    <col min="2285" max="2285" width="5.77734375" customWidth="1"/>
    <col min="2286" max="2286" width="25.77734375" customWidth="1"/>
    <col min="2291" max="2291" width="25.77734375" customWidth="1"/>
    <col min="2537" max="2537" width="2.21875" customWidth="1"/>
    <col min="2538" max="2538" width="25.77734375" customWidth="1"/>
    <col min="2541" max="2541" width="5.77734375" customWidth="1"/>
    <col min="2542" max="2542" width="25.77734375" customWidth="1"/>
    <col min="2547" max="2547" width="25.77734375" customWidth="1"/>
    <col min="2793" max="2793" width="2.21875" customWidth="1"/>
    <col min="2794" max="2794" width="25.77734375" customWidth="1"/>
    <col min="2797" max="2797" width="5.77734375" customWidth="1"/>
    <col min="2798" max="2798" width="25.77734375" customWidth="1"/>
    <col min="2803" max="2803" width="25.77734375" customWidth="1"/>
    <col min="3049" max="3049" width="2.21875" customWidth="1"/>
    <col min="3050" max="3050" width="25.77734375" customWidth="1"/>
    <col min="3053" max="3053" width="5.77734375" customWidth="1"/>
    <col min="3054" max="3054" width="25.77734375" customWidth="1"/>
    <col min="3059" max="3059" width="25.77734375" customWidth="1"/>
    <col min="3305" max="3305" width="2.21875" customWidth="1"/>
    <col min="3306" max="3306" width="25.77734375" customWidth="1"/>
    <col min="3309" max="3309" width="5.77734375" customWidth="1"/>
    <col min="3310" max="3310" width="25.77734375" customWidth="1"/>
    <col min="3315" max="3315" width="25.77734375" customWidth="1"/>
    <col min="3561" max="3561" width="2.21875" customWidth="1"/>
    <col min="3562" max="3562" width="25.77734375" customWidth="1"/>
    <col min="3565" max="3565" width="5.77734375" customWidth="1"/>
    <col min="3566" max="3566" width="25.77734375" customWidth="1"/>
    <col min="3571" max="3571" width="25.77734375" customWidth="1"/>
    <col min="3817" max="3817" width="2.21875" customWidth="1"/>
    <col min="3818" max="3818" width="25.77734375" customWidth="1"/>
    <col min="3821" max="3821" width="5.77734375" customWidth="1"/>
    <col min="3822" max="3822" width="25.77734375" customWidth="1"/>
    <col min="3827" max="3827" width="25.77734375" customWidth="1"/>
    <col min="4073" max="4073" width="2.21875" customWidth="1"/>
    <col min="4074" max="4074" width="25.77734375" customWidth="1"/>
    <col min="4077" max="4077" width="5.77734375" customWidth="1"/>
    <col min="4078" max="4078" width="25.77734375" customWidth="1"/>
    <col min="4083" max="4083" width="25.77734375" customWidth="1"/>
    <col min="4329" max="4329" width="2.21875" customWidth="1"/>
    <col min="4330" max="4330" width="25.77734375" customWidth="1"/>
    <col min="4333" max="4333" width="5.77734375" customWidth="1"/>
    <col min="4334" max="4334" width="25.77734375" customWidth="1"/>
    <col min="4339" max="4339" width="25.77734375" customWidth="1"/>
    <col min="4585" max="4585" width="2.21875" customWidth="1"/>
    <col min="4586" max="4586" width="25.77734375" customWidth="1"/>
    <col min="4589" max="4589" width="5.77734375" customWidth="1"/>
    <col min="4590" max="4590" width="25.77734375" customWidth="1"/>
    <col min="4595" max="4595" width="25.77734375" customWidth="1"/>
    <col min="4841" max="4841" width="2.21875" customWidth="1"/>
    <col min="4842" max="4842" width="25.77734375" customWidth="1"/>
    <col min="4845" max="4845" width="5.77734375" customWidth="1"/>
    <col min="4846" max="4846" width="25.77734375" customWidth="1"/>
    <col min="4851" max="4851" width="25.77734375" customWidth="1"/>
    <col min="5097" max="5097" width="2.21875" customWidth="1"/>
    <col min="5098" max="5098" width="25.77734375" customWidth="1"/>
    <col min="5101" max="5101" width="5.77734375" customWidth="1"/>
    <col min="5102" max="5102" width="25.77734375" customWidth="1"/>
    <col min="5107" max="5107" width="25.77734375" customWidth="1"/>
    <col min="5353" max="5353" width="2.21875" customWidth="1"/>
    <col min="5354" max="5354" width="25.77734375" customWidth="1"/>
    <col min="5357" max="5357" width="5.77734375" customWidth="1"/>
    <col min="5358" max="5358" width="25.77734375" customWidth="1"/>
    <col min="5363" max="5363" width="25.77734375" customWidth="1"/>
    <col min="5609" max="5609" width="2.21875" customWidth="1"/>
    <col min="5610" max="5610" width="25.77734375" customWidth="1"/>
    <col min="5613" max="5613" width="5.77734375" customWidth="1"/>
    <col min="5614" max="5614" width="25.77734375" customWidth="1"/>
    <col min="5619" max="5619" width="25.77734375" customWidth="1"/>
    <col min="5865" max="5865" width="2.21875" customWidth="1"/>
    <col min="5866" max="5866" width="25.77734375" customWidth="1"/>
    <col min="5869" max="5869" width="5.77734375" customWidth="1"/>
    <col min="5870" max="5870" width="25.77734375" customWidth="1"/>
    <col min="5875" max="5875" width="25.77734375" customWidth="1"/>
    <col min="6121" max="6121" width="2.21875" customWidth="1"/>
    <col min="6122" max="6122" width="25.77734375" customWidth="1"/>
    <col min="6125" max="6125" width="5.77734375" customWidth="1"/>
    <col min="6126" max="6126" width="25.77734375" customWidth="1"/>
    <col min="6131" max="6131" width="25.77734375" customWidth="1"/>
    <col min="6377" max="6377" width="2.21875" customWidth="1"/>
    <col min="6378" max="6378" width="25.77734375" customWidth="1"/>
    <col min="6381" max="6381" width="5.77734375" customWidth="1"/>
    <col min="6382" max="6382" width="25.77734375" customWidth="1"/>
    <col min="6387" max="6387" width="25.77734375" customWidth="1"/>
    <col min="6633" max="6633" width="2.21875" customWidth="1"/>
    <col min="6634" max="6634" width="25.77734375" customWidth="1"/>
    <col min="6637" max="6637" width="5.77734375" customWidth="1"/>
    <col min="6638" max="6638" width="25.77734375" customWidth="1"/>
    <col min="6643" max="6643" width="25.77734375" customWidth="1"/>
    <col min="6889" max="6889" width="2.21875" customWidth="1"/>
    <col min="6890" max="6890" width="25.77734375" customWidth="1"/>
    <col min="6893" max="6893" width="5.77734375" customWidth="1"/>
    <col min="6894" max="6894" width="25.77734375" customWidth="1"/>
    <col min="6899" max="6899" width="25.77734375" customWidth="1"/>
    <col min="7145" max="7145" width="2.21875" customWidth="1"/>
    <col min="7146" max="7146" width="25.77734375" customWidth="1"/>
    <col min="7149" max="7149" width="5.77734375" customWidth="1"/>
    <col min="7150" max="7150" width="25.77734375" customWidth="1"/>
    <col min="7155" max="7155" width="25.77734375" customWidth="1"/>
    <col min="7401" max="7401" width="2.21875" customWidth="1"/>
    <col min="7402" max="7402" width="25.77734375" customWidth="1"/>
    <col min="7405" max="7405" width="5.77734375" customWidth="1"/>
    <col min="7406" max="7406" width="25.77734375" customWidth="1"/>
    <col min="7411" max="7411" width="25.77734375" customWidth="1"/>
    <col min="7657" max="7657" width="2.21875" customWidth="1"/>
    <col min="7658" max="7658" width="25.77734375" customWidth="1"/>
    <col min="7661" max="7661" width="5.77734375" customWidth="1"/>
    <col min="7662" max="7662" width="25.77734375" customWidth="1"/>
    <col min="7667" max="7667" width="25.77734375" customWidth="1"/>
    <col min="7913" max="7913" width="2.21875" customWidth="1"/>
    <col min="7914" max="7914" width="25.77734375" customWidth="1"/>
    <col min="7917" max="7917" width="5.77734375" customWidth="1"/>
    <col min="7918" max="7918" width="25.77734375" customWidth="1"/>
    <col min="7923" max="7923" width="25.77734375" customWidth="1"/>
    <col min="8169" max="8169" width="2.21875" customWidth="1"/>
    <col min="8170" max="8170" width="25.77734375" customWidth="1"/>
    <col min="8173" max="8173" width="5.77734375" customWidth="1"/>
    <col min="8174" max="8174" width="25.77734375" customWidth="1"/>
    <col min="8179" max="8179" width="25.77734375" customWidth="1"/>
    <col min="8425" max="8425" width="2.21875" customWidth="1"/>
    <col min="8426" max="8426" width="25.77734375" customWidth="1"/>
    <col min="8429" max="8429" width="5.77734375" customWidth="1"/>
    <col min="8430" max="8430" width="25.77734375" customWidth="1"/>
    <col min="8435" max="8435" width="25.77734375" customWidth="1"/>
    <col min="8681" max="8681" width="2.21875" customWidth="1"/>
    <col min="8682" max="8682" width="25.77734375" customWidth="1"/>
    <col min="8685" max="8685" width="5.77734375" customWidth="1"/>
    <col min="8686" max="8686" width="25.77734375" customWidth="1"/>
    <col min="8691" max="8691" width="25.77734375" customWidth="1"/>
    <col min="8937" max="8937" width="2.21875" customWidth="1"/>
    <col min="8938" max="8938" width="25.77734375" customWidth="1"/>
    <col min="8941" max="8941" width="5.77734375" customWidth="1"/>
    <col min="8942" max="8942" width="25.77734375" customWidth="1"/>
    <col min="8947" max="8947" width="25.77734375" customWidth="1"/>
    <col min="9193" max="9193" width="2.21875" customWidth="1"/>
    <col min="9194" max="9194" width="25.77734375" customWidth="1"/>
    <col min="9197" max="9197" width="5.77734375" customWidth="1"/>
    <col min="9198" max="9198" width="25.77734375" customWidth="1"/>
    <col min="9203" max="9203" width="25.77734375" customWidth="1"/>
    <col min="9449" max="9449" width="2.21875" customWidth="1"/>
    <col min="9450" max="9450" width="25.77734375" customWidth="1"/>
    <col min="9453" max="9453" width="5.77734375" customWidth="1"/>
    <col min="9454" max="9454" width="25.77734375" customWidth="1"/>
    <col min="9459" max="9459" width="25.77734375" customWidth="1"/>
    <col min="9705" max="9705" width="2.21875" customWidth="1"/>
    <col min="9706" max="9706" width="25.77734375" customWidth="1"/>
    <col min="9709" max="9709" width="5.77734375" customWidth="1"/>
    <col min="9710" max="9710" width="25.77734375" customWidth="1"/>
    <col min="9715" max="9715" width="25.77734375" customWidth="1"/>
    <col min="9961" max="9961" width="2.21875" customWidth="1"/>
    <col min="9962" max="9962" width="25.77734375" customWidth="1"/>
    <col min="9965" max="9965" width="5.77734375" customWidth="1"/>
    <col min="9966" max="9966" width="25.77734375" customWidth="1"/>
    <col min="9971" max="9971" width="25.77734375" customWidth="1"/>
    <col min="10217" max="10217" width="2.21875" customWidth="1"/>
    <col min="10218" max="10218" width="25.77734375" customWidth="1"/>
    <col min="10221" max="10221" width="5.77734375" customWidth="1"/>
    <col min="10222" max="10222" width="25.77734375" customWidth="1"/>
    <col min="10227" max="10227" width="25.77734375" customWidth="1"/>
    <col min="10473" max="10473" width="2.21875" customWidth="1"/>
    <col min="10474" max="10474" width="25.77734375" customWidth="1"/>
    <col min="10477" max="10477" width="5.77734375" customWidth="1"/>
    <col min="10478" max="10478" width="25.77734375" customWidth="1"/>
    <col min="10483" max="10483" width="25.77734375" customWidth="1"/>
    <col min="10729" max="10729" width="2.21875" customWidth="1"/>
    <col min="10730" max="10730" width="25.77734375" customWidth="1"/>
    <col min="10733" max="10733" width="5.77734375" customWidth="1"/>
    <col min="10734" max="10734" width="25.77734375" customWidth="1"/>
    <col min="10739" max="10739" width="25.77734375" customWidth="1"/>
    <col min="10985" max="10985" width="2.21875" customWidth="1"/>
    <col min="10986" max="10986" width="25.77734375" customWidth="1"/>
    <col min="10989" max="10989" width="5.77734375" customWidth="1"/>
    <col min="10990" max="10990" width="25.77734375" customWidth="1"/>
    <col min="10995" max="10995" width="25.77734375" customWidth="1"/>
    <col min="11241" max="11241" width="2.21875" customWidth="1"/>
    <col min="11242" max="11242" width="25.77734375" customWidth="1"/>
    <col min="11245" max="11245" width="5.77734375" customWidth="1"/>
    <col min="11246" max="11246" width="25.77734375" customWidth="1"/>
    <col min="11251" max="11251" width="25.77734375" customWidth="1"/>
    <col min="11497" max="11497" width="2.21875" customWidth="1"/>
    <col min="11498" max="11498" width="25.77734375" customWidth="1"/>
    <col min="11501" max="11501" width="5.77734375" customWidth="1"/>
    <col min="11502" max="11502" width="25.77734375" customWidth="1"/>
    <col min="11507" max="11507" width="25.77734375" customWidth="1"/>
    <col min="11753" max="11753" width="2.21875" customWidth="1"/>
    <col min="11754" max="11754" width="25.77734375" customWidth="1"/>
    <col min="11757" max="11757" width="5.77734375" customWidth="1"/>
    <col min="11758" max="11758" width="25.77734375" customWidth="1"/>
    <col min="11763" max="11763" width="25.77734375" customWidth="1"/>
    <col min="12009" max="12009" width="2.21875" customWidth="1"/>
    <col min="12010" max="12010" width="25.77734375" customWidth="1"/>
    <col min="12013" max="12013" width="5.77734375" customWidth="1"/>
    <col min="12014" max="12014" width="25.77734375" customWidth="1"/>
    <col min="12019" max="12019" width="25.77734375" customWidth="1"/>
    <col min="12265" max="12265" width="2.21875" customWidth="1"/>
    <col min="12266" max="12266" width="25.77734375" customWidth="1"/>
    <col min="12269" max="12269" width="5.77734375" customWidth="1"/>
    <col min="12270" max="12270" width="25.77734375" customWidth="1"/>
    <col min="12275" max="12275" width="25.77734375" customWidth="1"/>
    <col min="12521" max="12521" width="2.21875" customWidth="1"/>
    <col min="12522" max="12522" width="25.77734375" customWidth="1"/>
    <col min="12525" max="12525" width="5.77734375" customWidth="1"/>
    <col min="12526" max="12526" width="25.77734375" customWidth="1"/>
    <col min="12531" max="12531" width="25.77734375" customWidth="1"/>
    <col min="12777" max="12777" width="2.21875" customWidth="1"/>
    <col min="12778" max="12778" width="25.77734375" customWidth="1"/>
    <col min="12781" max="12781" width="5.77734375" customWidth="1"/>
    <col min="12782" max="12782" width="25.77734375" customWidth="1"/>
    <col min="12787" max="12787" width="25.77734375" customWidth="1"/>
    <col min="13033" max="13033" width="2.21875" customWidth="1"/>
    <col min="13034" max="13034" width="25.77734375" customWidth="1"/>
    <col min="13037" max="13037" width="5.77734375" customWidth="1"/>
    <col min="13038" max="13038" width="25.77734375" customWidth="1"/>
    <col min="13043" max="13043" width="25.77734375" customWidth="1"/>
    <col min="13289" max="13289" width="2.21875" customWidth="1"/>
    <col min="13290" max="13290" width="25.77734375" customWidth="1"/>
    <col min="13293" max="13293" width="5.77734375" customWidth="1"/>
    <col min="13294" max="13294" width="25.77734375" customWidth="1"/>
    <col min="13299" max="13299" width="25.77734375" customWidth="1"/>
    <col min="13545" max="13545" width="2.21875" customWidth="1"/>
    <col min="13546" max="13546" width="25.77734375" customWidth="1"/>
    <col min="13549" max="13549" width="5.77734375" customWidth="1"/>
    <col min="13550" max="13550" width="25.77734375" customWidth="1"/>
    <col min="13555" max="13555" width="25.77734375" customWidth="1"/>
    <col min="13801" max="13801" width="2.21875" customWidth="1"/>
    <col min="13802" max="13802" width="25.77734375" customWidth="1"/>
    <col min="13805" max="13805" width="5.77734375" customWidth="1"/>
    <col min="13806" max="13806" width="25.77734375" customWidth="1"/>
    <col min="13811" max="13811" width="25.77734375" customWidth="1"/>
    <col min="14057" max="14057" width="2.21875" customWidth="1"/>
    <col min="14058" max="14058" width="25.77734375" customWidth="1"/>
    <col min="14061" max="14061" width="5.77734375" customWidth="1"/>
    <col min="14062" max="14062" width="25.77734375" customWidth="1"/>
    <col min="14067" max="14067" width="25.77734375" customWidth="1"/>
    <col min="14313" max="14313" width="2.21875" customWidth="1"/>
    <col min="14314" max="14314" width="25.77734375" customWidth="1"/>
    <col min="14317" max="14317" width="5.77734375" customWidth="1"/>
    <col min="14318" max="14318" width="25.77734375" customWidth="1"/>
    <col min="14323" max="14323" width="25.77734375" customWidth="1"/>
    <col min="14569" max="14569" width="2.21875" customWidth="1"/>
    <col min="14570" max="14570" width="25.77734375" customWidth="1"/>
    <col min="14573" max="14573" width="5.77734375" customWidth="1"/>
    <col min="14574" max="14574" width="25.77734375" customWidth="1"/>
    <col min="14579" max="14579" width="25.77734375" customWidth="1"/>
    <col min="14825" max="14825" width="2.21875" customWidth="1"/>
    <col min="14826" max="14826" width="25.77734375" customWidth="1"/>
    <col min="14829" max="14829" width="5.77734375" customWidth="1"/>
    <col min="14830" max="14830" width="25.77734375" customWidth="1"/>
    <col min="14835" max="14835" width="25.77734375" customWidth="1"/>
    <col min="15081" max="15081" width="2.21875" customWidth="1"/>
    <col min="15082" max="15082" width="25.77734375" customWidth="1"/>
    <col min="15085" max="15085" width="5.77734375" customWidth="1"/>
    <col min="15086" max="15086" width="25.77734375" customWidth="1"/>
    <col min="15091" max="15091" width="25.77734375" customWidth="1"/>
    <col min="15337" max="15337" width="2.21875" customWidth="1"/>
    <col min="15338" max="15338" width="25.77734375" customWidth="1"/>
    <col min="15341" max="15341" width="5.77734375" customWidth="1"/>
    <col min="15342" max="15342" width="25.77734375" customWidth="1"/>
    <col min="15347" max="15347" width="25.77734375" customWidth="1"/>
    <col min="15593" max="15593" width="2.21875" customWidth="1"/>
    <col min="15594" max="15594" width="25.77734375" customWidth="1"/>
    <col min="15597" max="15597" width="5.77734375" customWidth="1"/>
    <col min="15598" max="15598" width="25.77734375" customWidth="1"/>
    <col min="15603" max="15603" width="25.77734375" customWidth="1"/>
    <col min="15849" max="15849" width="2.21875" customWidth="1"/>
    <col min="15850" max="15850" width="25.77734375" customWidth="1"/>
    <col min="15853" max="15853" width="5.77734375" customWidth="1"/>
    <col min="15854" max="15854" width="25.77734375" customWidth="1"/>
    <col min="15859" max="15859" width="25.77734375" customWidth="1"/>
    <col min="16105" max="16105" width="2.21875" customWidth="1"/>
    <col min="16106" max="16106" width="25.77734375" customWidth="1"/>
    <col min="16109" max="16109" width="5.77734375" customWidth="1"/>
    <col min="16110" max="16110" width="25.77734375" customWidth="1"/>
    <col min="16115" max="16115" width="25.77734375" customWidth="1"/>
  </cols>
  <sheetData>
    <row r="2" spans="2:10" ht="16.2" x14ac:dyDescent="0.2">
      <c r="B2" s="54" t="s">
        <v>943</v>
      </c>
      <c r="C2" s="55"/>
      <c r="D2" s="55"/>
      <c r="E2" s="55"/>
      <c r="F2" s="55"/>
      <c r="G2" s="55"/>
      <c r="H2" s="55"/>
      <c r="I2" s="55"/>
    </row>
    <row r="4" spans="2:10" s="112" customFormat="1" ht="25.05" customHeight="1" x14ac:dyDescent="0.15">
      <c r="B4" s="171" t="s">
        <v>225</v>
      </c>
      <c r="C4" s="172"/>
      <c r="D4" s="173"/>
      <c r="F4" s="171" t="s">
        <v>226</v>
      </c>
      <c r="G4" s="172"/>
      <c r="H4" s="173"/>
      <c r="J4" s="66">
        <f>ROW()</f>
        <v>4</v>
      </c>
    </row>
    <row r="5" spans="2:10" s="21" customFormat="1" ht="13.2" customHeight="1" x14ac:dyDescent="0.15">
      <c r="B5" s="37"/>
      <c r="C5" s="38" t="s">
        <v>315</v>
      </c>
      <c r="D5" s="38" t="s">
        <v>316</v>
      </c>
      <c r="E5" s="34"/>
      <c r="F5" s="37"/>
      <c r="G5" s="38" t="s">
        <v>315</v>
      </c>
      <c r="H5" s="38" t="s">
        <v>316</v>
      </c>
      <c r="I5" s="34"/>
    </row>
    <row r="6" spans="2:10" s="21" customFormat="1" ht="25.05" customHeight="1" x14ac:dyDescent="0.15">
      <c r="B6" s="51" t="s">
        <v>580</v>
      </c>
      <c r="C6" s="23">
        <v>23</v>
      </c>
      <c r="D6" s="40">
        <v>6.1662198391420911E-2</v>
      </c>
      <c r="E6" s="34"/>
      <c r="F6" s="51" t="s">
        <v>581</v>
      </c>
      <c r="G6" s="23">
        <v>29</v>
      </c>
      <c r="H6" s="40">
        <v>0.38666666666666666</v>
      </c>
      <c r="I6" s="34"/>
    </row>
    <row r="7" spans="2:10" s="21" customFormat="1" ht="25.05" customHeight="1" x14ac:dyDescent="0.15">
      <c r="B7" s="51" t="s">
        <v>604</v>
      </c>
      <c r="C7" s="23">
        <v>167</v>
      </c>
      <c r="D7" s="40">
        <v>0.4477211796246649</v>
      </c>
      <c r="E7" s="34"/>
      <c r="F7" s="51" t="s">
        <v>605</v>
      </c>
      <c r="G7" s="23">
        <v>31</v>
      </c>
      <c r="H7" s="40">
        <v>0.41333333333333333</v>
      </c>
      <c r="I7" s="34"/>
    </row>
    <row r="8" spans="2:10" s="21" customFormat="1" ht="25.05" customHeight="1" x14ac:dyDescent="0.15">
      <c r="B8" s="51" t="s">
        <v>630</v>
      </c>
      <c r="C8" s="23">
        <v>56</v>
      </c>
      <c r="D8" s="40">
        <v>0.15013404825737264</v>
      </c>
      <c r="E8" s="34"/>
      <c r="F8" s="51" t="s">
        <v>631</v>
      </c>
      <c r="G8" s="23">
        <v>8</v>
      </c>
      <c r="H8" s="40">
        <v>0.10666666666666667</v>
      </c>
      <c r="I8" s="34"/>
    </row>
    <row r="9" spans="2:10" s="21" customFormat="1" ht="25.05" customHeight="1" x14ac:dyDescent="0.15">
      <c r="B9" s="51" t="s">
        <v>653</v>
      </c>
      <c r="C9" s="23">
        <v>19</v>
      </c>
      <c r="D9" s="40">
        <v>5.0938337801608578E-2</v>
      </c>
      <c r="E9" s="34"/>
      <c r="F9" s="51" t="s">
        <v>654</v>
      </c>
      <c r="G9" s="23">
        <v>2</v>
      </c>
      <c r="H9" s="40">
        <v>2.6666666666666668E-2</v>
      </c>
      <c r="I9" s="34"/>
    </row>
    <row r="10" spans="2:10" s="21" customFormat="1" ht="13.2" customHeight="1" x14ac:dyDescent="0.15">
      <c r="B10" s="51" t="s">
        <v>313</v>
      </c>
      <c r="C10" s="23">
        <v>108</v>
      </c>
      <c r="D10" s="40">
        <v>0.289544235924933</v>
      </c>
      <c r="E10" s="34"/>
      <c r="F10" s="51" t="s">
        <v>313</v>
      </c>
      <c r="G10" s="23">
        <v>5</v>
      </c>
      <c r="H10" s="40">
        <v>6.6666666666666666E-2</v>
      </c>
      <c r="I10" s="34"/>
    </row>
    <row r="11" spans="2:10" s="21" customFormat="1" ht="13.2" customHeight="1" x14ac:dyDescent="0.15">
      <c r="B11" s="130" t="s">
        <v>270</v>
      </c>
      <c r="C11" s="23">
        <v>373</v>
      </c>
      <c r="D11" s="40">
        <v>1</v>
      </c>
      <c r="E11" s="34"/>
      <c r="F11" s="130" t="s">
        <v>270</v>
      </c>
      <c r="G11" s="23">
        <v>75</v>
      </c>
      <c r="H11" s="40">
        <v>1</v>
      </c>
      <c r="I11" s="34"/>
    </row>
    <row r="12" spans="2:10" s="21" customFormat="1" ht="13.2" customHeight="1" x14ac:dyDescent="0.15">
      <c r="B12"/>
      <c r="C12"/>
      <c r="D12"/>
      <c r="E12"/>
      <c r="F12"/>
      <c r="G12"/>
      <c r="H12"/>
      <c r="I12"/>
    </row>
    <row r="13" spans="2:10" s="21" customFormat="1" ht="13.2" customHeight="1" x14ac:dyDescent="0.15">
      <c r="B13"/>
      <c r="C13"/>
      <c r="D13"/>
      <c r="E13"/>
      <c r="F13"/>
      <c r="G13"/>
      <c r="H13"/>
      <c r="I13"/>
    </row>
    <row r="14" spans="2:10" s="126" customFormat="1" ht="25.05" customHeight="1" x14ac:dyDescent="0.2">
      <c r="B14" s="171" t="s">
        <v>227</v>
      </c>
      <c r="C14" s="172"/>
      <c r="D14" s="173"/>
      <c r="E14" s="112"/>
      <c r="F14" s="171" t="s">
        <v>228</v>
      </c>
      <c r="G14" s="172"/>
      <c r="H14" s="173"/>
      <c r="I14" s="112"/>
      <c r="J14" s="66">
        <f>ROW()</f>
        <v>14</v>
      </c>
    </row>
    <row r="15" spans="2:10" ht="13.2" customHeight="1" x14ac:dyDescent="0.15">
      <c r="B15" s="37"/>
      <c r="C15" s="38" t="s">
        <v>315</v>
      </c>
      <c r="D15" s="38" t="s">
        <v>316</v>
      </c>
      <c r="E15" s="34"/>
      <c r="F15" s="37"/>
      <c r="G15" s="38" t="s">
        <v>315</v>
      </c>
      <c r="H15" s="38" t="s">
        <v>316</v>
      </c>
      <c r="I15" s="34"/>
    </row>
    <row r="16" spans="2:10" ht="25.05" customHeight="1" x14ac:dyDescent="0.15">
      <c r="B16" s="51" t="s">
        <v>430</v>
      </c>
      <c r="C16" s="23">
        <v>119</v>
      </c>
      <c r="D16" s="40">
        <v>0.31903485254691688</v>
      </c>
      <c r="E16" s="34"/>
      <c r="F16" s="51" t="s">
        <v>582</v>
      </c>
      <c r="G16" s="23">
        <v>154</v>
      </c>
      <c r="H16" s="40">
        <v>0.15876288659793814</v>
      </c>
      <c r="I16" s="34"/>
    </row>
    <row r="17" spans="2:10" ht="25.05" customHeight="1" x14ac:dyDescent="0.15">
      <c r="B17" s="51" t="s">
        <v>442</v>
      </c>
      <c r="C17" s="23">
        <f>254-6</f>
        <v>248</v>
      </c>
      <c r="D17" s="40">
        <v>0.66487935656836461</v>
      </c>
      <c r="E17" s="34"/>
      <c r="F17" s="51" t="s">
        <v>606</v>
      </c>
      <c r="G17" s="23">
        <f>115-1</f>
        <v>114</v>
      </c>
      <c r="H17" s="40">
        <v>0.11752577319587629</v>
      </c>
      <c r="I17" s="34"/>
    </row>
    <row r="18" spans="2:10" ht="25.05" customHeight="1" x14ac:dyDescent="0.15">
      <c r="B18" s="51" t="s">
        <v>272</v>
      </c>
      <c r="C18" s="23">
        <v>6</v>
      </c>
      <c r="D18" s="40">
        <v>1.6085790884718499E-2</v>
      </c>
      <c r="E18" s="34"/>
      <c r="F18" s="51" t="s">
        <v>632</v>
      </c>
      <c r="G18" s="23">
        <v>78</v>
      </c>
      <c r="H18" s="40">
        <v>8.0412371134020624E-2</v>
      </c>
      <c r="I18" s="34"/>
    </row>
    <row r="19" spans="2:10" ht="25.05" customHeight="1" x14ac:dyDescent="0.15">
      <c r="B19" s="130" t="s">
        <v>270</v>
      </c>
      <c r="C19" s="23">
        <v>373</v>
      </c>
      <c r="D19" s="40">
        <v>1</v>
      </c>
      <c r="E19" s="34"/>
      <c r="F19" s="51" t="s">
        <v>655</v>
      </c>
      <c r="G19" s="23">
        <v>21</v>
      </c>
      <c r="H19" s="40">
        <v>2.1649484536082474E-2</v>
      </c>
    </row>
    <row r="20" spans="2:10" ht="25.05" customHeight="1" x14ac:dyDescent="0.15">
      <c r="B20" s="34"/>
      <c r="C20" s="34"/>
      <c r="D20" s="34"/>
      <c r="E20" s="34"/>
      <c r="F20" s="51" t="s">
        <v>676</v>
      </c>
      <c r="G20" s="23">
        <f>114-1</f>
        <v>113</v>
      </c>
      <c r="H20" s="40">
        <v>0.11649484536082474</v>
      </c>
    </row>
    <row r="21" spans="2:10" ht="25.05" customHeight="1" x14ac:dyDescent="0.15">
      <c r="B21" s="34"/>
      <c r="C21" s="34"/>
      <c r="D21" s="34"/>
      <c r="E21" s="34"/>
      <c r="F21" s="51" t="s">
        <v>692</v>
      </c>
      <c r="G21" s="23">
        <v>8</v>
      </c>
      <c r="H21" s="40">
        <v>8.2474226804123713E-3</v>
      </c>
    </row>
    <row r="22" spans="2:10" ht="13.2" customHeight="1" x14ac:dyDescent="0.15">
      <c r="B22" s="34"/>
      <c r="C22" s="34"/>
      <c r="D22" s="34"/>
      <c r="E22" s="34"/>
      <c r="F22" s="51" t="s">
        <v>704</v>
      </c>
      <c r="G22" s="23">
        <v>24</v>
      </c>
      <c r="H22" s="40">
        <v>2.4742268041237112E-2</v>
      </c>
    </row>
    <row r="23" spans="2:10" ht="25.05" customHeight="1" x14ac:dyDescent="0.15">
      <c r="B23" s="34"/>
      <c r="C23" s="34"/>
      <c r="D23" s="34"/>
      <c r="E23" s="34"/>
      <c r="F23" s="51" t="s">
        <v>714</v>
      </c>
      <c r="G23" s="23">
        <v>113</v>
      </c>
      <c r="H23" s="40">
        <v>0.11649484536082474</v>
      </c>
    </row>
    <row r="24" spans="2:10" ht="25.05" customHeight="1" x14ac:dyDescent="0.15">
      <c r="B24" s="34"/>
      <c r="C24" s="34"/>
      <c r="D24" s="34"/>
      <c r="E24" s="34"/>
      <c r="F24" s="51" t="s">
        <v>723</v>
      </c>
      <c r="G24" s="23">
        <v>161</v>
      </c>
      <c r="H24" s="40">
        <v>0.16597938144329896</v>
      </c>
    </row>
    <row r="25" spans="2:10" ht="25.05" customHeight="1" x14ac:dyDescent="0.15">
      <c r="B25" s="34"/>
      <c r="C25" s="34"/>
      <c r="D25" s="34"/>
      <c r="E25" s="34"/>
      <c r="F25" s="51" t="s">
        <v>731</v>
      </c>
      <c r="G25" s="23">
        <v>113</v>
      </c>
      <c r="H25" s="40">
        <v>0.11649484536082474</v>
      </c>
    </row>
    <row r="26" spans="2:10" ht="37.049999999999997" customHeight="1" x14ac:dyDescent="0.15">
      <c r="B26" s="34"/>
      <c r="C26" s="34"/>
      <c r="D26" s="34"/>
      <c r="E26" s="34"/>
      <c r="F26" s="51" t="s">
        <v>736</v>
      </c>
      <c r="G26" s="23">
        <v>28</v>
      </c>
      <c r="H26" s="40">
        <v>2.88659793814433E-2</v>
      </c>
    </row>
    <row r="27" spans="2:10" ht="13.2" customHeight="1" x14ac:dyDescent="0.15">
      <c r="B27" s="34"/>
      <c r="C27" s="34"/>
      <c r="D27" s="34"/>
      <c r="E27" s="34"/>
      <c r="F27" s="51" t="s">
        <v>739</v>
      </c>
      <c r="G27" s="23">
        <f>42+1</f>
        <v>43</v>
      </c>
      <c r="H27" s="40">
        <v>4.4329896907216497E-2</v>
      </c>
    </row>
    <row r="28" spans="2:10" ht="13.2" customHeight="1" x14ac:dyDescent="0.15">
      <c r="B28" s="34"/>
      <c r="C28" s="34"/>
      <c r="D28" s="34"/>
      <c r="E28" s="34"/>
      <c r="F28" s="130" t="s">
        <v>270</v>
      </c>
      <c r="G28" s="23">
        <v>970</v>
      </c>
      <c r="H28" s="40">
        <v>1</v>
      </c>
    </row>
    <row r="29" spans="2:10" ht="13.2" customHeight="1" x14ac:dyDescent="0.2">
      <c r="B29" s="34"/>
      <c r="C29" s="34"/>
      <c r="D29" s="34"/>
    </row>
    <row r="30" spans="2:10" ht="13.2" customHeight="1" x14ac:dyDescent="0.2"/>
    <row r="31" spans="2:10" s="125" customFormat="1" ht="25.05" customHeight="1" x14ac:dyDescent="0.2">
      <c r="B31" s="171" t="s">
        <v>229</v>
      </c>
      <c r="C31" s="172"/>
      <c r="D31" s="173"/>
      <c r="J31" s="131">
        <f>ROW()</f>
        <v>31</v>
      </c>
    </row>
    <row r="32" spans="2:10" ht="13.2" customHeight="1" x14ac:dyDescent="0.15">
      <c r="B32" s="37"/>
      <c r="C32" s="38" t="s">
        <v>315</v>
      </c>
      <c r="D32" s="38" t="s">
        <v>316</v>
      </c>
    </row>
    <row r="33" spans="2:4" ht="25.05" customHeight="1" x14ac:dyDescent="0.15">
      <c r="B33" s="51" t="s">
        <v>583</v>
      </c>
      <c r="C33" s="23">
        <v>252</v>
      </c>
      <c r="D33" s="40">
        <v>0.67560321715817695</v>
      </c>
    </row>
    <row r="34" spans="2:4" ht="25.05" customHeight="1" x14ac:dyDescent="0.15">
      <c r="B34" s="51" t="s">
        <v>607</v>
      </c>
      <c r="C34" s="23">
        <v>67</v>
      </c>
      <c r="D34" s="40">
        <v>0.17962466487935658</v>
      </c>
    </row>
    <row r="35" spans="2:4" ht="25.05" customHeight="1" x14ac:dyDescent="0.15">
      <c r="B35" s="51" t="s">
        <v>633</v>
      </c>
      <c r="C35" s="23">
        <v>39</v>
      </c>
      <c r="D35" s="40">
        <v>0.10455764075067024</v>
      </c>
    </row>
    <row r="36" spans="2:4" ht="13.2" customHeight="1" x14ac:dyDescent="0.15">
      <c r="B36" s="51" t="s">
        <v>282</v>
      </c>
      <c r="C36" s="23">
        <v>15</v>
      </c>
      <c r="D36" s="40">
        <v>4.0214477211796246E-2</v>
      </c>
    </row>
    <row r="37" spans="2:4" ht="13.2" customHeight="1" x14ac:dyDescent="0.15">
      <c r="B37" s="130" t="s">
        <v>270</v>
      </c>
      <c r="C37" s="23">
        <v>373</v>
      </c>
      <c r="D37" s="40">
        <v>1</v>
      </c>
    </row>
  </sheetData>
  <mergeCells count="5">
    <mergeCell ref="B4:D4"/>
    <mergeCell ref="F4:H4"/>
    <mergeCell ref="B14:D14"/>
    <mergeCell ref="F14:H14"/>
    <mergeCell ref="B31:D31"/>
  </mergeCells>
  <phoneticPr fontId="5"/>
  <pageMargins left="0.7" right="0.7" top="0.75" bottom="0.75" header="0.3" footer="0.3"/>
  <pageSetup paperSize="9" scale="9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85FE4-2BC2-4315-BC0F-39BF034282B1}">
  <sheetPr codeName="Sheet21"/>
  <dimension ref="B2:J45"/>
  <sheetViews>
    <sheetView view="pageBreakPreview" topLeftCell="A19" zoomScaleNormal="100" zoomScaleSheetLayoutView="100" workbookViewId="0">
      <selection activeCell="F38" sqref="F38:H38"/>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0.33203125" hidden="1" customWidth="1"/>
    <col min="230" max="230" width="2.21875" customWidth="1"/>
    <col min="231" max="231" width="25.77734375" customWidth="1"/>
    <col min="234" max="234" width="5.77734375" customWidth="1"/>
    <col min="235" max="235" width="25.77734375" customWidth="1"/>
    <col min="240" max="240" width="25.77734375" customWidth="1"/>
    <col min="486" max="486" width="2.21875" customWidth="1"/>
    <col min="487" max="487" width="25.77734375" customWidth="1"/>
    <col min="490" max="490" width="5.77734375" customWidth="1"/>
    <col min="491" max="491" width="25.77734375" customWidth="1"/>
    <col min="496" max="496" width="25.77734375" customWidth="1"/>
    <col min="742" max="742" width="2.21875" customWidth="1"/>
    <col min="743" max="743" width="25.77734375" customWidth="1"/>
    <col min="746" max="746" width="5.77734375" customWidth="1"/>
    <col min="747" max="747" width="25.77734375" customWidth="1"/>
    <col min="752" max="752" width="25.77734375" customWidth="1"/>
    <col min="998" max="998" width="2.21875" customWidth="1"/>
    <col min="999" max="999" width="25.77734375" customWidth="1"/>
    <col min="1002" max="1002" width="5.77734375" customWidth="1"/>
    <col min="1003" max="1003" width="25.77734375" customWidth="1"/>
    <col min="1008" max="1008" width="25.77734375" customWidth="1"/>
    <col min="1254" max="1254" width="2.21875" customWidth="1"/>
    <col min="1255" max="1255" width="25.77734375" customWidth="1"/>
    <col min="1258" max="1258" width="5.77734375" customWidth="1"/>
    <col min="1259" max="1259" width="25.77734375" customWidth="1"/>
    <col min="1264" max="1264" width="25.77734375" customWidth="1"/>
    <col min="1510" max="1510" width="2.21875" customWidth="1"/>
    <col min="1511" max="1511" width="25.77734375" customWidth="1"/>
    <col min="1514" max="1514" width="5.77734375" customWidth="1"/>
    <col min="1515" max="1515" width="25.77734375" customWidth="1"/>
    <col min="1520" max="1520" width="25.77734375" customWidth="1"/>
    <col min="1766" max="1766" width="2.21875" customWidth="1"/>
    <col min="1767" max="1767" width="25.77734375" customWidth="1"/>
    <col min="1770" max="1770" width="5.77734375" customWidth="1"/>
    <col min="1771" max="1771" width="25.77734375" customWidth="1"/>
    <col min="1776" max="1776" width="25.77734375" customWidth="1"/>
    <col min="2022" max="2022" width="2.21875" customWidth="1"/>
    <col min="2023" max="2023" width="25.77734375" customWidth="1"/>
    <col min="2026" max="2026" width="5.77734375" customWidth="1"/>
    <col min="2027" max="2027" width="25.77734375" customWidth="1"/>
    <col min="2032" max="2032" width="25.77734375" customWidth="1"/>
    <col min="2278" max="2278" width="2.21875" customWidth="1"/>
    <col min="2279" max="2279" width="25.77734375" customWidth="1"/>
    <col min="2282" max="2282" width="5.77734375" customWidth="1"/>
    <col min="2283" max="2283" width="25.77734375" customWidth="1"/>
    <col min="2288" max="2288" width="25.77734375" customWidth="1"/>
    <col min="2534" max="2534" width="2.21875" customWidth="1"/>
    <col min="2535" max="2535" width="25.77734375" customWidth="1"/>
    <col min="2538" max="2538" width="5.77734375" customWidth="1"/>
    <col min="2539" max="2539" width="25.77734375" customWidth="1"/>
    <col min="2544" max="2544" width="25.77734375" customWidth="1"/>
    <col min="2790" max="2790" width="2.21875" customWidth="1"/>
    <col min="2791" max="2791" width="25.77734375" customWidth="1"/>
    <col min="2794" max="2794" width="5.77734375" customWidth="1"/>
    <col min="2795" max="2795" width="25.77734375" customWidth="1"/>
    <col min="2800" max="2800" width="25.77734375" customWidth="1"/>
    <col min="3046" max="3046" width="2.21875" customWidth="1"/>
    <col min="3047" max="3047" width="25.77734375" customWidth="1"/>
    <col min="3050" max="3050" width="5.77734375" customWidth="1"/>
    <col min="3051" max="3051" width="25.77734375" customWidth="1"/>
    <col min="3056" max="3056" width="25.77734375" customWidth="1"/>
    <col min="3302" max="3302" width="2.21875" customWidth="1"/>
    <col min="3303" max="3303" width="25.77734375" customWidth="1"/>
    <col min="3306" max="3306" width="5.77734375" customWidth="1"/>
    <col min="3307" max="3307" width="25.77734375" customWidth="1"/>
    <col min="3312" max="3312" width="25.77734375" customWidth="1"/>
    <col min="3558" max="3558" width="2.21875" customWidth="1"/>
    <col min="3559" max="3559" width="25.77734375" customWidth="1"/>
    <col min="3562" max="3562" width="5.77734375" customWidth="1"/>
    <col min="3563" max="3563" width="25.77734375" customWidth="1"/>
    <col min="3568" max="3568" width="25.77734375" customWidth="1"/>
    <col min="3814" max="3814" width="2.21875" customWidth="1"/>
    <col min="3815" max="3815" width="25.77734375" customWidth="1"/>
    <col min="3818" max="3818" width="5.77734375" customWidth="1"/>
    <col min="3819" max="3819" width="25.77734375" customWidth="1"/>
    <col min="3824" max="3824" width="25.77734375" customWidth="1"/>
    <col min="4070" max="4070" width="2.21875" customWidth="1"/>
    <col min="4071" max="4071" width="25.77734375" customWidth="1"/>
    <col min="4074" max="4074" width="5.77734375" customWidth="1"/>
    <col min="4075" max="4075" width="25.77734375" customWidth="1"/>
    <col min="4080" max="4080" width="25.77734375" customWidth="1"/>
    <col min="4326" max="4326" width="2.21875" customWidth="1"/>
    <col min="4327" max="4327" width="25.77734375" customWidth="1"/>
    <col min="4330" max="4330" width="5.77734375" customWidth="1"/>
    <col min="4331" max="4331" width="25.77734375" customWidth="1"/>
    <col min="4336" max="4336" width="25.77734375" customWidth="1"/>
    <col min="4582" max="4582" width="2.21875" customWidth="1"/>
    <col min="4583" max="4583" width="25.77734375" customWidth="1"/>
    <col min="4586" max="4586" width="5.77734375" customWidth="1"/>
    <col min="4587" max="4587" width="25.77734375" customWidth="1"/>
    <col min="4592" max="4592" width="25.77734375" customWidth="1"/>
    <col min="4838" max="4838" width="2.21875" customWidth="1"/>
    <col min="4839" max="4839" width="25.77734375" customWidth="1"/>
    <col min="4842" max="4842" width="5.77734375" customWidth="1"/>
    <col min="4843" max="4843" width="25.77734375" customWidth="1"/>
    <col min="4848" max="4848" width="25.77734375" customWidth="1"/>
    <col min="5094" max="5094" width="2.21875" customWidth="1"/>
    <col min="5095" max="5095" width="25.77734375" customWidth="1"/>
    <col min="5098" max="5098" width="5.77734375" customWidth="1"/>
    <col min="5099" max="5099" width="25.77734375" customWidth="1"/>
    <col min="5104" max="5104" width="25.77734375" customWidth="1"/>
    <col min="5350" max="5350" width="2.21875" customWidth="1"/>
    <col min="5351" max="5351" width="25.77734375" customWidth="1"/>
    <col min="5354" max="5354" width="5.77734375" customWidth="1"/>
    <col min="5355" max="5355" width="25.77734375" customWidth="1"/>
    <col min="5360" max="5360" width="25.77734375" customWidth="1"/>
    <col min="5606" max="5606" width="2.21875" customWidth="1"/>
    <col min="5607" max="5607" width="25.77734375" customWidth="1"/>
    <col min="5610" max="5610" width="5.77734375" customWidth="1"/>
    <col min="5611" max="5611" width="25.77734375" customWidth="1"/>
    <col min="5616" max="5616" width="25.77734375" customWidth="1"/>
    <col min="5862" max="5862" width="2.21875" customWidth="1"/>
    <col min="5863" max="5863" width="25.77734375" customWidth="1"/>
    <col min="5866" max="5866" width="5.77734375" customWidth="1"/>
    <col min="5867" max="5867" width="25.77734375" customWidth="1"/>
    <col min="5872" max="5872" width="25.77734375" customWidth="1"/>
    <col min="6118" max="6118" width="2.21875" customWidth="1"/>
    <col min="6119" max="6119" width="25.77734375" customWidth="1"/>
    <col min="6122" max="6122" width="5.77734375" customWidth="1"/>
    <col min="6123" max="6123" width="25.77734375" customWidth="1"/>
    <col min="6128" max="6128" width="25.77734375" customWidth="1"/>
    <col min="6374" max="6374" width="2.21875" customWidth="1"/>
    <col min="6375" max="6375" width="25.77734375" customWidth="1"/>
    <col min="6378" max="6378" width="5.77734375" customWidth="1"/>
    <col min="6379" max="6379" width="25.77734375" customWidth="1"/>
    <col min="6384" max="6384" width="25.77734375" customWidth="1"/>
    <col min="6630" max="6630" width="2.21875" customWidth="1"/>
    <col min="6631" max="6631" width="25.77734375" customWidth="1"/>
    <col min="6634" max="6634" width="5.77734375" customWidth="1"/>
    <col min="6635" max="6635" width="25.77734375" customWidth="1"/>
    <col min="6640" max="6640" width="25.77734375" customWidth="1"/>
    <col min="6886" max="6886" width="2.21875" customWidth="1"/>
    <col min="6887" max="6887" width="25.77734375" customWidth="1"/>
    <col min="6890" max="6890" width="5.77734375" customWidth="1"/>
    <col min="6891" max="6891" width="25.77734375" customWidth="1"/>
    <col min="6896" max="6896" width="25.77734375" customWidth="1"/>
    <col min="7142" max="7142" width="2.21875" customWidth="1"/>
    <col min="7143" max="7143" width="25.77734375" customWidth="1"/>
    <col min="7146" max="7146" width="5.77734375" customWidth="1"/>
    <col min="7147" max="7147" width="25.77734375" customWidth="1"/>
    <col min="7152" max="7152" width="25.77734375" customWidth="1"/>
    <col min="7398" max="7398" width="2.21875" customWidth="1"/>
    <col min="7399" max="7399" width="25.77734375" customWidth="1"/>
    <col min="7402" max="7402" width="5.77734375" customWidth="1"/>
    <col min="7403" max="7403" width="25.77734375" customWidth="1"/>
    <col min="7408" max="7408" width="25.77734375" customWidth="1"/>
    <col min="7654" max="7654" width="2.21875" customWidth="1"/>
    <col min="7655" max="7655" width="25.77734375" customWidth="1"/>
    <col min="7658" max="7658" width="5.77734375" customWidth="1"/>
    <col min="7659" max="7659" width="25.77734375" customWidth="1"/>
    <col min="7664" max="7664" width="25.77734375" customWidth="1"/>
    <col min="7910" max="7910" width="2.21875" customWidth="1"/>
    <col min="7911" max="7911" width="25.77734375" customWidth="1"/>
    <col min="7914" max="7914" width="5.77734375" customWidth="1"/>
    <col min="7915" max="7915" width="25.77734375" customWidth="1"/>
    <col min="7920" max="7920" width="25.77734375" customWidth="1"/>
    <col min="8166" max="8166" width="2.21875" customWidth="1"/>
    <col min="8167" max="8167" width="25.77734375" customWidth="1"/>
    <col min="8170" max="8170" width="5.77734375" customWidth="1"/>
    <col min="8171" max="8171" width="25.77734375" customWidth="1"/>
    <col min="8176" max="8176" width="25.77734375" customWidth="1"/>
    <col min="8422" max="8422" width="2.21875" customWidth="1"/>
    <col min="8423" max="8423" width="25.77734375" customWidth="1"/>
    <col min="8426" max="8426" width="5.77734375" customWidth="1"/>
    <col min="8427" max="8427" width="25.77734375" customWidth="1"/>
    <col min="8432" max="8432" width="25.77734375" customWidth="1"/>
    <col min="8678" max="8678" width="2.21875" customWidth="1"/>
    <col min="8679" max="8679" width="25.77734375" customWidth="1"/>
    <col min="8682" max="8682" width="5.77734375" customWidth="1"/>
    <col min="8683" max="8683" width="25.77734375" customWidth="1"/>
    <col min="8688" max="8688" width="25.77734375" customWidth="1"/>
    <col min="8934" max="8934" width="2.21875" customWidth="1"/>
    <col min="8935" max="8935" width="25.77734375" customWidth="1"/>
    <col min="8938" max="8938" width="5.77734375" customWidth="1"/>
    <col min="8939" max="8939" width="25.77734375" customWidth="1"/>
    <col min="8944" max="8944" width="25.77734375" customWidth="1"/>
    <col min="9190" max="9190" width="2.21875" customWidth="1"/>
    <col min="9191" max="9191" width="25.77734375" customWidth="1"/>
    <col min="9194" max="9194" width="5.77734375" customWidth="1"/>
    <col min="9195" max="9195" width="25.77734375" customWidth="1"/>
    <col min="9200" max="9200" width="25.77734375" customWidth="1"/>
    <col min="9446" max="9446" width="2.21875" customWidth="1"/>
    <col min="9447" max="9447" width="25.77734375" customWidth="1"/>
    <col min="9450" max="9450" width="5.77734375" customWidth="1"/>
    <col min="9451" max="9451" width="25.77734375" customWidth="1"/>
    <col min="9456" max="9456" width="25.77734375" customWidth="1"/>
    <col min="9702" max="9702" width="2.21875" customWidth="1"/>
    <col min="9703" max="9703" width="25.77734375" customWidth="1"/>
    <col min="9706" max="9706" width="5.77734375" customWidth="1"/>
    <col min="9707" max="9707" width="25.77734375" customWidth="1"/>
    <col min="9712" max="9712" width="25.77734375" customWidth="1"/>
    <col min="9958" max="9958" width="2.21875" customWidth="1"/>
    <col min="9959" max="9959" width="25.77734375" customWidth="1"/>
    <col min="9962" max="9962" width="5.77734375" customWidth="1"/>
    <col min="9963" max="9963" width="25.77734375" customWidth="1"/>
    <col min="9968" max="9968" width="25.77734375" customWidth="1"/>
    <col min="10214" max="10214" width="2.21875" customWidth="1"/>
    <col min="10215" max="10215" width="25.77734375" customWidth="1"/>
    <col min="10218" max="10218" width="5.77734375" customWidth="1"/>
    <col min="10219" max="10219" width="25.77734375" customWidth="1"/>
    <col min="10224" max="10224" width="25.77734375" customWidth="1"/>
    <col min="10470" max="10470" width="2.21875" customWidth="1"/>
    <col min="10471" max="10471" width="25.77734375" customWidth="1"/>
    <col min="10474" max="10474" width="5.77734375" customWidth="1"/>
    <col min="10475" max="10475" width="25.77734375" customWidth="1"/>
    <col min="10480" max="10480" width="25.77734375" customWidth="1"/>
    <col min="10726" max="10726" width="2.21875" customWidth="1"/>
    <col min="10727" max="10727" width="25.77734375" customWidth="1"/>
    <col min="10730" max="10730" width="5.77734375" customWidth="1"/>
    <col min="10731" max="10731" width="25.77734375" customWidth="1"/>
    <col min="10736" max="10736" width="25.77734375" customWidth="1"/>
    <col min="10982" max="10982" width="2.21875" customWidth="1"/>
    <col min="10983" max="10983" width="25.77734375" customWidth="1"/>
    <col min="10986" max="10986" width="5.77734375" customWidth="1"/>
    <col min="10987" max="10987" width="25.77734375" customWidth="1"/>
    <col min="10992" max="10992" width="25.77734375" customWidth="1"/>
    <col min="11238" max="11238" width="2.21875" customWidth="1"/>
    <col min="11239" max="11239" width="25.77734375" customWidth="1"/>
    <col min="11242" max="11242" width="5.77734375" customWidth="1"/>
    <col min="11243" max="11243" width="25.77734375" customWidth="1"/>
    <col min="11248" max="11248" width="25.77734375" customWidth="1"/>
    <col min="11494" max="11494" width="2.21875" customWidth="1"/>
    <col min="11495" max="11495" width="25.77734375" customWidth="1"/>
    <col min="11498" max="11498" width="5.77734375" customWidth="1"/>
    <col min="11499" max="11499" width="25.77734375" customWidth="1"/>
    <col min="11504" max="11504" width="25.77734375" customWidth="1"/>
    <col min="11750" max="11750" width="2.21875" customWidth="1"/>
    <col min="11751" max="11751" width="25.77734375" customWidth="1"/>
    <col min="11754" max="11754" width="5.77734375" customWidth="1"/>
    <col min="11755" max="11755" width="25.77734375" customWidth="1"/>
    <col min="11760" max="11760" width="25.77734375" customWidth="1"/>
    <col min="12006" max="12006" width="2.21875" customWidth="1"/>
    <col min="12007" max="12007" width="25.77734375" customWidth="1"/>
    <col min="12010" max="12010" width="5.77734375" customWidth="1"/>
    <col min="12011" max="12011" width="25.77734375" customWidth="1"/>
    <col min="12016" max="12016" width="25.77734375" customWidth="1"/>
    <col min="12262" max="12262" width="2.21875" customWidth="1"/>
    <col min="12263" max="12263" width="25.77734375" customWidth="1"/>
    <col min="12266" max="12266" width="5.77734375" customWidth="1"/>
    <col min="12267" max="12267" width="25.77734375" customWidth="1"/>
    <col min="12272" max="12272" width="25.77734375" customWidth="1"/>
    <col min="12518" max="12518" width="2.21875" customWidth="1"/>
    <col min="12519" max="12519" width="25.77734375" customWidth="1"/>
    <col min="12522" max="12522" width="5.77734375" customWidth="1"/>
    <col min="12523" max="12523" width="25.77734375" customWidth="1"/>
    <col min="12528" max="12528" width="25.77734375" customWidth="1"/>
    <col min="12774" max="12774" width="2.21875" customWidth="1"/>
    <col min="12775" max="12775" width="25.77734375" customWidth="1"/>
    <col min="12778" max="12778" width="5.77734375" customWidth="1"/>
    <col min="12779" max="12779" width="25.77734375" customWidth="1"/>
    <col min="12784" max="12784" width="25.77734375" customWidth="1"/>
    <col min="13030" max="13030" width="2.21875" customWidth="1"/>
    <col min="13031" max="13031" width="25.77734375" customWidth="1"/>
    <col min="13034" max="13034" width="5.77734375" customWidth="1"/>
    <col min="13035" max="13035" width="25.77734375" customWidth="1"/>
    <col min="13040" max="13040" width="25.77734375" customWidth="1"/>
    <col min="13286" max="13286" width="2.21875" customWidth="1"/>
    <col min="13287" max="13287" width="25.77734375" customWidth="1"/>
    <col min="13290" max="13290" width="5.77734375" customWidth="1"/>
    <col min="13291" max="13291" width="25.77734375" customWidth="1"/>
    <col min="13296" max="13296" width="25.77734375" customWidth="1"/>
    <col min="13542" max="13542" width="2.21875" customWidth="1"/>
    <col min="13543" max="13543" width="25.77734375" customWidth="1"/>
    <col min="13546" max="13546" width="5.77734375" customWidth="1"/>
    <col min="13547" max="13547" width="25.77734375" customWidth="1"/>
    <col min="13552" max="13552" width="25.77734375" customWidth="1"/>
    <col min="13798" max="13798" width="2.21875" customWidth="1"/>
    <col min="13799" max="13799" width="25.77734375" customWidth="1"/>
    <col min="13802" max="13802" width="5.77734375" customWidth="1"/>
    <col min="13803" max="13803" width="25.77734375" customWidth="1"/>
    <col min="13808" max="13808" width="25.77734375" customWidth="1"/>
    <col min="14054" max="14054" width="2.21875" customWidth="1"/>
    <col min="14055" max="14055" width="25.77734375" customWidth="1"/>
    <col min="14058" max="14058" width="5.77734375" customWidth="1"/>
    <col min="14059" max="14059" width="25.77734375" customWidth="1"/>
    <col min="14064" max="14064" width="25.77734375" customWidth="1"/>
    <col min="14310" max="14310" width="2.21875" customWidth="1"/>
    <col min="14311" max="14311" width="25.77734375" customWidth="1"/>
    <col min="14314" max="14314" width="5.77734375" customWidth="1"/>
    <col min="14315" max="14315" width="25.77734375" customWidth="1"/>
    <col min="14320" max="14320" width="25.77734375" customWidth="1"/>
    <col min="14566" max="14566" width="2.21875" customWidth="1"/>
    <col min="14567" max="14567" width="25.77734375" customWidth="1"/>
    <col min="14570" max="14570" width="5.77734375" customWidth="1"/>
    <col min="14571" max="14571" width="25.77734375" customWidth="1"/>
    <col min="14576" max="14576" width="25.77734375" customWidth="1"/>
    <col min="14822" max="14822" width="2.21875" customWidth="1"/>
    <col min="14823" max="14823" width="25.77734375" customWidth="1"/>
    <col min="14826" max="14826" width="5.77734375" customWidth="1"/>
    <col min="14827" max="14827" width="25.77734375" customWidth="1"/>
    <col min="14832" max="14832" width="25.77734375" customWidth="1"/>
    <col min="15078" max="15078" width="2.21875" customWidth="1"/>
    <col min="15079" max="15079" width="25.77734375" customWidth="1"/>
    <col min="15082" max="15082" width="5.77734375" customWidth="1"/>
    <col min="15083" max="15083" width="25.77734375" customWidth="1"/>
    <col min="15088" max="15088" width="25.77734375" customWidth="1"/>
    <col min="15334" max="15334" width="2.21875" customWidth="1"/>
    <col min="15335" max="15335" width="25.77734375" customWidth="1"/>
    <col min="15338" max="15338" width="5.77734375" customWidth="1"/>
    <col min="15339" max="15339" width="25.77734375" customWidth="1"/>
    <col min="15344" max="15344" width="25.77734375" customWidth="1"/>
    <col min="15590" max="15590" width="2.21875" customWidth="1"/>
    <col min="15591" max="15591" width="25.77734375" customWidth="1"/>
    <col min="15594" max="15594" width="5.77734375" customWidth="1"/>
    <col min="15595" max="15595" width="25.77734375" customWidth="1"/>
    <col min="15600" max="15600" width="25.77734375" customWidth="1"/>
    <col min="15846" max="15846" width="2.21875" customWidth="1"/>
    <col min="15847" max="15847" width="25.77734375" customWidth="1"/>
    <col min="15850" max="15850" width="5.77734375" customWidth="1"/>
    <col min="15851" max="15851" width="25.77734375" customWidth="1"/>
    <col min="15856" max="15856" width="25.77734375" customWidth="1"/>
    <col min="16102" max="16102" width="2.21875" customWidth="1"/>
    <col min="16103" max="16103" width="25.77734375" customWidth="1"/>
    <col min="16106" max="16106" width="5.77734375" customWidth="1"/>
    <col min="16107" max="16107" width="25.77734375" customWidth="1"/>
    <col min="16112" max="16112" width="25.77734375" customWidth="1"/>
  </cols>
  <sheetData>
    <row r="2" spans="2:10" ht="16.2" x14ac:dyDescent="0.2">
      <c r="B2" s="54" t="s">
        <v>922</v>
      </c>
      <c r="C2" s="55"/>
      <c r="D2" s="55"/>
      <c r="E2" s="55"/>
      <c r="F2" s="55"/>
      <c r="G2" s="55"/>
      <c r="H2" s="55"/>
      <c r="I2" s="55"/>
    </row>
    <row r="4" spans="2:10" s="112" customFormat="1" ht="25.05" customHeight="1" x14ac:dyDescent="0.15">
      <c r="B4" s="171" t="s">
        <v>230</v>
      </c>
      <c r="C4" s="172"/>
      <c r="D4" s="173"/>
      <c r="F4" s="171" t="s">
        <v>231</v>
      </c>
      <c r="G4" s="172"/>
      <c r="H4" s="173"/>
      <c r="J4" s="66">
        <f>ROW()</f>
        <v>4</v>
      </c>
    </row>
    <row r="5" spans="2:10" s="21" customFormat="1" ht="13.2" customHeight="1" x14ac:dyDescent="0.15">
      <c r="B5" s="37"/>
      <c r="C5" s="38" t="s">
        <v>315</v>
      </c>
      <c r="D5" s="38" t="s">
        <v>316</v>
      </c>
      <c r="E5" s="34"/>
      <c r="F5" s="37"/>
      <c r="G5" s="38" t="s">
        <v>315</v>
      </c>
      <c r="H5" s="38" t="s">
        <v>316</v>
      </c>
      <c r="I5" s="34"/>
      <c r="J5" s="34"/>
    </row>
    <row r="6" spans="2:10" s="21" customFormat="1" ht="13.2" customHeight="1" x14ac:dyDescent="0.15">
      <c r="B6" s="51" t="s">
        <v>584</v>
      </c>
      <c r="C6" s="23">
        <v>44</v>
      </c>
      <c r="D6" s="40">
        <v>2.4376731301939059E-2</v>
      </c>
      <c r="E6" s="34"/>
      <c r="F6" s="51" t="s">
        <v>427</v>
      </c>
      <c r="G6" s="23">
        <v>95</v>
      </c>
      <c r="H6" s="40">
        <v>0.2546916890080429</v>
      </c>
      <c r="I6" s="34"/>
      <c r="J6" s="34"/>
    </row>
    <row r="7" spans="2:10" s="21" customFormat="1" ht="37.049999999999997" customHeight="1" x14ac:dyDescent="0.15">
      <c r="B7" s="51" t="s">
        <v>608</v>
      </c>
      <c r="C7" s="23">
        <v>73</v>
      </c>
      <c r="D7" s="40">
        <v>4.044321329639889E-2</v>
      </c>
      <c r="E7" s="34"/>
      <c r="F7" s="51" t="s">
        <v>439</v>
      </c>
      <c r="G7" s="23">
        <v>245</v>
      </c>
      <c r="H7" s="40">
        <v>0.65683646112600536</v>
      </c>
      <c r="I7" s="34"/>
      <c r="J7" s="34"/>
    </row>
    <row r="8" spans="2:10" s="21" customFormat="1" ht="25.05" customHeight="1" x14ac:dyDescent="0.15">
      <c r="B8" s="51" t="s">
        <v>634</v>
      </c>
      <c r="C8" s="23">
        <v>74</v>
      </c>
      <c r="D8" s="40">
        <v>4.0997229916897505E-2</v>
      </c>
      <c r="E8" s="34"/>
      <c r="F8" s="51" t="s">
        <v>272</v>
      </c>
      <c r="G8" s="23">
        <v>33</v>
      </c>
      <c r="H8" s="40">
        <v>8.8471849865951746E-2</v>
      </c>
      <c r="I8" s="34"/>
      <c r="J8" s="34"/>
    </row>
    <row r="9" spans="2:10" s="21" customFormat="1" ht="25.05" customHeight="1" x14ac:dyDescent="0.15">
      <c r="B9" s="51" t="s">
        <v>656</v>
      </c>
      <c r="C9" s="23">
        <v>81</v>
      </c>
      <c r="D9" s="40">
        <v>4.4875346260387812E-2</v>
      </c>
      <c r="E9" s="34"/>
      <c r="F9" s="130" t="s">
        <v>270</v>
      </c>
      <c r="G9" s="23">
        <v>373</v>
      </c>
      <c r="H9" s="40">
        <v>1</v>
      </c>
      <c r="I9" s="34"/>
      <c r="J9" s="34"/>
    </row>
    <row r="10" spans="2:10" s="21" customFormat="1" ht="13.2" customHeight="1" x14ac:dyDescent="0.15">
      <c r="B10" s="51" t="s">
        <v>677</v>
      </c>
      <c r="C10" s="23">
        <v>64</v>
      </c>
      <c r="D10" s="40">
        <v>3.545706371191136E-2</v>
      </c>
      <c r="E10" s="34"/>
      <c r="F10" s="34"/>
      <c r="G10" s="34"/>
      <c r="H10" s="34"/>
      <c r="I10" s="34"/>
      <c r="J10" s="34"/>
    </row>
    <row r="11" spans="2:10" s="21" customFormat="1" ht="13.2" customHeight="1" x14ac:dyDescent="0.15">
      <c r="B11" s="51" t="s">
        <v>693</v>
      </c>
      <c r="C11" s="23">
        <v>143</v>
      </c>
      <c r="D11" s="40">
        <v>7.9224376731301935E-2</v>
      </c>
      <c r="E11" s="34"/>
      <c r="F11" s="34"/>
      <c r="G11" s="34"/>
      <c r="H11" s="34"/>
      <c r="I11" s="34"/>
      <c r="J11" s="34"/>
    </row>
    <row r="12" spans="2:10" s="21" customFormat="1" ht="25.05" customHeight="1" x14ac:dyDescent="0.15">
      <c r="B12" s="51" t="s">
        <v>705</v>
      </c>
      <c r="C12" s="23">
        <v>151</v>
      </c>
      <c r="D12" s="40">
        <v>8.3656509695290857E-2</v>
      </c>
      <c r="E12" s="34"/>
      <c r="F12" s="34"/>
      <c r="G12" s="34"/>
      <c r="H12" s="34"/>
      <c r="I12" s="34"/>
      <c r="J12" s="34"/>
    </row>
    <row r="13" spans="2:10" s="21" customFormat="1" ht="25.05" customHeight="1" x14ac:dyDescent="0.15">
      <c r="B13" s="51" t="s">
        <v>715</v>
      </c>
      <c r="C13" s="23">
        <v>139</v>
      </c>
      <c r="D13" s="40">
        <v>7.7008310249307474E-2</v>
      </c>
      <c r="E13" s="34"/>
      <c r="F13" s="34"/>
      <c r="G13" s="34"/>
      <c r="H13" s="34"/>
      <c r="I13" s="34"/>
      <c r="J13" s="34"/>
    </row>
    <row r="14" spans="2:10" ht="13.2" customHeight="1" x14ac:dyDescent="0.15">
      <c r="B14" s="51" t="s">
        <v>724</v>
      </c>
      <c r="C14" s="23">
        <v>200</v>
      </c>
      <c r="D14" s="40">
        <v>0.11080332409972299</v>
      </c>
      <c r="E14" s="34"/>
      <c r="F14" s="34"/>
      <c r="G14" s="34"/>
      <c r="H14" s="34"/>
      <c r="I14" s="34"/>
      <c r="J14" s="34"/>
    </row>
    <row r="15" spans="2:10" ht="13.2" customHeight="1" x14ac:dyDescent="0.15">
      <c r="B15" s="51" t="s">
        <v>732</v>
      </c>
      <c r="C15" s="23">
        <v>58</v>
      </c>
      <c r="D15" s="40">
        <v>3.2132963988919669E-2</v>
      </c>
      <c r="E15" s="34"/>
      <c r="F15" s="34"/>
      <c r="G15" s="34"/>
      <c r="H15" s="34"/>
      <c r="I15" s="34"/>
      <c r="J15" s="34"/>
    </row>
    <row r="16" spans="2:10" ht="25.05" customHeight="1" x14ac:dyDescent="0.15">
      <c r="B16" s="51" t="s">
        <v>737</v>
      </c>
      <c r="C16" s="23">
        <v>119</v>
      </c>
      <c r="D16" s="40">
        <v>6.5927977839335183E-2</v>
      </c>
      <c r="E16" s="34"/>
      <c r="F16" s="34"/>
      <c r="G16" s="34"/>
      <c r="H16" s="34"/>
      <c r="I16" s="34"/>
      <c r="J16" s="34"/>
    </row>
    <row r="17" spans="2:10" ht="25.05" customHeight="1" x14ac:dyDescent="0.15">
      <c r="B17" s="51" t="s">
        <v>740</v>
      </c>
      <c r="C17" s="23">
        <v>79</v>
      </c>
      <c r="D17" s="40">
        <v>4.3767313019390582E-2</v>
      </c>
      <c r="E17" s="34"/>
      <c r="F17" s="34"/>
      <c r="G17" s="34"/>
      <c r="H17" s="34"/>
      <c r="I17" s="34"/>
      <c r="J17" s="34"/>
    </row>
    <row r="18" spans="2:10" ht="25.05" customHeight="1" x14ac:dyDescent="0.15">
      <c r="B18" s="51" t="s">
        <v>742</v>
      </c>
      <c r="C18" s="23">
        <v>164</v>
      </c>
      <c r="D18" s="40">
        <v>9.0858725761772854E-2</v>
      </c>
      <c r="E18" s="34"/>
      <c r="F18" s="34"/>
      <c r="G18" s="34"/>
      <c r="H18" s="34"/>
      <c r="I18" s="34"/>
      <c r="J18" s="34"/>
    </row>
    <row r="19" spans="2:10" ht="25.05" customHeight="1" x14ac:dyDescent="0.15">
      <c r="B19" s="51" t="s">
        <v>744</v>
      </c>
      <c r="C19" s="23">
        <v>96</v>
      </c>
      <c r="D19" s="40">
        <v>5.3185595567867033E-2</v>
      </c>
      <c r="E19" s="34"/>
      <c r="F19" s="34"/>
      <c r="G19" s="34"/>
      <c r="H19" s="34"/>
      <c r="I19" s="34"/>
      <c r="J19" s="34"/>
    </row>
    <row r="20" spans="2:10" ht="25.05" customHeight="1" x14ac:dyDescent="0.15">
      <c r="B20" s="51" t="s">
        <v>745</v>
      </c>
      <c r="C20" s="23">
        <v>118</v>
      </c>
      <c r="D20" s="40">
        <v>6.5373961218836568E-2</v>
      </c>
      <c r="E20" s="34"/>
      <c r="F20" s="34"/>
      <c r="G20" s="34"/>
      <c r="H20" s="34"/>
      <c r="I20" s="34"/>
      <c r="J20" s="34"/>
    </row>
    <row r="21" spans="2:10" ht="25.05" customHeight="1" x14ac:dyDescent="0.15">
      <c r="B21" s="51" t="s">
        <v>746</v>
      </c>
      <c r="C21" s="23">
        <v>77</v>
      </c>
      <c r="D21" s="40">
        <v>4.2659279778393351E-2</v>
      </c>
      <c r="E21" s="34"/>
      <c r="F21" s="34"/>
      <c r="G21" s="34"/>
      <c r="H21" s="34"/>
      <c r="I21" s="34"/>
      <c r="J21" s="34"/>
    </row>
    <row r="22" spans="2:10" ht="37.049999999999997" customHeight="1" x14ac:dyDescent="0.15">
      <c r="B22" s="51" t="s">
        <v>747</v>
      </c>
      <c r="C22" s="23">
        <v>67</v>
      </c>
      <c r="D22" s="40">
        <v>3.7119113573407199E-2</v>
      </c>
      <c r="E22" s="34"/>
      <c r="F22" s="34"/>
      <c r="G22" s="34"/>
      <c r="H22" s="34"/>
      <c r="I22" s="34"/>
      <c r="J22" s="34"/>
    </row>
    <row r="23" spans="2:10" ht="25.05" customHeight="1" x14ac:dyDescent="0.15">
      <c r="B23" s="51" t="s">
        <v>748</v>
      </c>
      <c r="C23" s="23">
        <v>37</v>
      </c>
      <c r="D23" s="40">
        <v>2.0498614958448753E-2</v>
      </c>
      <c r="E23" s="34"/>
      <c r="F23" s="34"/>
      <c r="G23" s="34"/>
      <c r="H23" s="34"/>
      <c r="I23" s="34"/>
      <c r="J23" s="34"/>
    </row>
    <row r="24" spans="2:10" ht="13.2" customHeight="1" x14ac:dyDescent="0.15">
      <c r="B24" s="51" t="s">
        <v>579</v>
      </c>
      <c r="C24" s="23">
        <v>21</v>
      </c>
      <c r="D24" s="40">
        <v>1.1634349030470914E-2</v>
      </c>
      <c r="E24" s="34"/>
      <c r="F24" s="34"/>
      <c r="G24" s="34"/>
      <c r="H24" s="34"/>
      <c r="I24" s="34"/>
      <c r="J24" s="34"/>
    </row>
    <row r="25" spans="2:10" ht="13.2" customHeight="1" x14ac:dyDescent="0.15">
      <c r="B25" s="130" t="s">
        <v>270</v>
      </c>
      <c r="C25" s="23">
        <v>1805</v>
      </c>
      <c r="D25" s="40">
        <v>1</v>
      </c>
      <c r="E25" s="34"/>
      <c r="F25" s="34"/>
      <c r="G25" s="34"/>
      <c r="H25" s="34"/>
      <c r="I25" s="34"/>
      <c r="J25" s="34"/>
    </row>
    <row r="26" spans="2:10" ht="13.2" customHeight="1" x14ac:dyDescent="0.2">
      <c r="F26" s="34"/>
      <c r="G26" s="34"/>
      <c r="H26" s="34"/>
    </row>
    <row r="27" spans="2:10" ht="13.2" customHeight="1" x14ac:dyDescent="0.2"/>
    <row r="28" spans="2:10" s="126" customFormat="1" ht="25.05" customHeight="1" x14ac:dyDescent="0.2">
      <c r="B28" s="171" t="s">
        <v>232</v>
      </c>
      <c r="C28" s="172"/>
      <c r="D28" s="173"/>
      <c r="E28" s="112"/>
      <c r="F28" s="171" t="s">
        <v>233</v>
      </c>
      <c r="G28" s="172"/>
      <c r="H28" s="173"/>
      <c r="J28" s="66">
        <f>ROW()</f>
        <v>28</v>
      </c>
    </row>
    <row r="29" spans="2:10" ht="13.2" customHeight="1" x14ac:dyDescent="0.15">
      <c r="B29" s="37"/>
      <c r="C29" s="38" t="s">
        <v>315</v>
      </c>
      <c r="D29" s="38" t="s">
        <v>316</v>
      </c>
      <c r="E29" s="34"/>
      <c r="F29" s="37"/>
      <c r="G29" s="38" t="s">
        <v>315</v>
      </c>
      <c r="H29" s="38" t="s">
        <v>316</v>
      </c>
    </row>
    <row r="30" spans="2:10" ht="13.2" customHeight="1" x14ac:dyDescent="0.15">
      <c r="B30" s="51" t="s">
        <v>430</v>
      </c>
      <c r="C30" s="23">
        <v>83</v>
      </c>
      <c r="D30" s="40">
        <v>0.22252010723860591</v>
      </c>
      <c r="E30" s="34"/>
      <c r="F30" s="51" t="s">
        <v>430</v>
      </c>
      <c r="G30" s="23">
        <v>78</v>
      </c>
      <c r="H30" s="40">
        <v>0.20911528150134048</v>
      </c>
    </row>
    <row r="31" spans="2:10" ht="25.05" customHeight="1" x14ac:dyDescent="0.15">
      <c r="B31" s="51" t="s">
        <v>609</v>
      </c>
      <c r="C31" s="23">
        <v>119</v>
      </c>
      <c r="D31" s="40">
        <v>0.31903485254691688</v>
      </c>
      <c r="E31" s="34"/>
      <c r="F31" s="51" t="s">
        <v>610</v>
      </c>
      <c r="G31" s="23">
        <v>203</v>
      </c>
      <c r="H31" s="40">
        <v>0.5442359249329759</v>
      </c>
    </row>
    <row r="32" spans="2:10" ht="13.2" customHeight="1" x14ac:dyDescent="0.15">
      <c r="B32" s="51" t="s">
        <v>518</v>
      </c>
      <c r="C32" s="23">
        <v>162</v>
      </c>
      <c r="D32" s="40">
        <v>0.43431635388739948</v>
      </c>
      <c r="E32" s="34"/>
      <c r="F32" s="51" t="s">
        <v>635</v>
      </c>
      <c r="G32" s="23">
        <v>51</v>
      </c>
      <c r="H32" s="40">
        <v>0.13672922252010725</v>
      </c>
    </row>
    <row r="33" spans="2:10" ht="13.2" customHeight="1" x14ac:dyDescent="0.15">
      <c r="B33" s="51" t="s">
        <v>282</v>
      </c>
      <c r="C33" s="23">
        <v>9</v>
      </c>
      <c r="D33" s="40">
        <v>2.4128686327077747E-2</v>
      </c>
      <c r="E33" s="34"/>
      <c r="F33" s="51" t="s">
        <v>463</v>
      </c>
      <c r="G33" s="23">
        <v>32</v>
      </c>
      <c r="H33" s="40">
        <v>8.5790884718498661E-2</v>
      </c>
    </row>
    <row r="34" spans="2:10" ht="13.2" customHeight="1" x14ac:dyDescent="0.15">
      <c r="B34" s="130" t="s">
        <v>270</v>
      </c>
      <c r="C34" s="23">
        <v>373</v>
      </c>
      <c r="D34" s="40">
        <v>1</v>
      </c>
      <c r="E34" s="34"/>
      <c r="F34" s="51" t="s">
        <v>313</v>
      </c>
      <c r="G34" s="23">
        <v>9</v>
      </c>
      <c r="H34" s="40">
        <v>2.4128686327077747E-2</v>
      </c>
    </row>
    <row r="35" spans="2:10" ht="13.2" customHeight="1" x14ac:dyDescent="0.15">
      <c r="B35" s="34"/>
      <c r="C35" s="34"/>
      <c r="D35" s="34"/>
      <c r="E35" s="34"/>
      <c r="F35" s="130" t="s">
        <v>270</v>
      </c>
      <c r="G35" s="23">
        <v>373</v>
      </c>
      <c r="H35" s="40">
        <v>1</v>
      </c>
    </row>
    <row r="36" spans="2:10" ht="13.2" customHeight="1" x14ac:dyDescent="0.2"/>
    <row r="37" spans="2:10" ht="13.2" customHeight="1" x14ac:dyDescent="0.2"/>
    <row r="38" spans="2:10" s="126" customFormat="1" ht="25.05" customHeight="1" x14ac:dyDescent="0.2">
      <c r="B38" s="171" t="s">
        <v>234</v>
      </c>
      <c r="C38" s="172"/>
      <c r="D38" s="173"/>
      <c r="E38" s="112"/>
      <c r="F38" s="171" t="s">
        <v>235</v>
      </c>
      <c r="G38" s="172"/>
      <c r="H38" s="173"/>
      <c r="J38" s="66">
        <f>ROW()</f>
        <v>38</v>
      </c>
    </row>
    <row r="39" spans="2:10" ht="13.2" customHeight="1" x14ac:dyDescent="0.15">
      <c r="B39" s="37"/>
      <c r="C39" s="38" t="s">
        <v>315</v>
      </c>
      <c r="D39" s="38" t="s">
        <v>316</v>
      </c>
      <c r="E39" s="34"/>
      <c r="F39" s="37"/>
      <c r="G39" s="38" t="s">
        <v>315</v>
      </c>
      <c r="H39" s="38" t="s">
        <v>316</v>
      </c>
    </row>
    <row r="40" spans="2:10" ht="13.2" customHeight="1" x14ac:dyDescent="0.15">
      <c r="B40" s="51" t="s">
        <v>585</v>
      </c>
      <c r="C40" s="23">
        <v>10</v>
      </c>
      <c r="D40" s="40">
        <v>2.6809651474530832E-2</v>
      </c>
      <c r="E40" s="34"/>
      <c r="F40" s="51" t="s">
        <v>586</v>
      </c>
      <c r="G40" s="23">
        <v>53</v>
      </c>
      <c r="H40" s="40">
        <v>0.14209115281501342</v>
      </c>
    </row>
    <row r="41" spans="2:10" ht="13.2" customHeight="1" x14ac:dyDescent="0.15">
      <c r="B41" s="51" t="s">
        <v>611</v>
      </c>
      <c r="C41" s="23">
        <v>120</v>
      </c>
      <c r="D41" s="40">
        <v>0.32171581769436997</v>
      </c>
      <c r="E41" s="34"/>
      <c r="F41" s="51" t="s">
        <v>612</v>
      </c>
      <c r="G41" s="23">
        <v>239</v>
      </c>
      <c r="H41" s="40">
        <v>0.64075067024128685</v>
      </c>
    </row>
    <row r="42" spans="2:10" ht="13.2" customHeight="1" x14ac:dyDescent="0.15">
      <c r="B42" s="51" t="s">
        <v>636</v>
      </c>
      <c r="C42" s="23">
        <v>141</v>
      </c>
      <c r="D42" s="40">
        <v>0.37801608579088469</v>
      </c>
      <c r="E42" s="34"/>
      <c r="F42" s="51" t="s">
        <v>637</v>
      </c>
      <c r="G42" s="23">
        <v>34</v>
      </c>
      <c r="H42" s="40">
        <v>9.1152815013404831E-2</v>
      </c>
    </row>
    <row r="43" spans="2:10" ht="13.2" customHeight="1" x14ac:dyDescent="0.15">
      <c r="B43" s="51" t="s">
        <v>657</v>
      </c>
      <c r="C43" s="23">
        <v>71</v>
      </c>
      <c r="D43" s="40">
        <v>0.19034852546916889</v>
      </c>
      <c r="E43" s="34"/>
      <c r="F43" s="51" t="s">
        <v>658</v>
      </c>
      <c r="G43" s="23">
        <v>8</v>
      </c>
      <c r="H43" s="40">
        <v>2.1447721179624665E-2</v>
      </c>
    </row>
    <row r="44" spans="2:10" ht="13.2" customHeight="1" x14ac:dyDescent="0.15">
      <c r="B44" s="51" t="s">
        <v>313</v>
      </c>
      <c r="C44" s="23">
        <v>31</v>
      </c>
      <c r="D44" s="40">
        <v>8.3109919571045576E-2</v>
      </c>
      <c r="E44" s="34"/>
      <c r="F44" s="51" t="s">
        <v>313</v>
      </c>
      <c r="G44" s="23">
        <v>39</v>
      </c>
      <c r="H44" s="40">
        <v>0.10455764075067024</v>
      </c>
    </row>
    <row r="45" spans="2:10" ht="13.2" customHeight="1" x14ac:dyDescent="0.15">
      <c r="B45" s="130" t="s">
        <v>270</v>
      </c>
      <c r="C45" s="23">
        <v>373</v>
      </c>
      <c r="D45" s="40">
        <v>1</v>
      </c>
      <c r="E45" s="34"/>
      <c r="F45" s="130" t="s">
        <v>270</v>
      </c>
      <c r="G45" s="23">
        <v>373</v>
      </c>
      <c r="H45" s="40">
        <v>1</v>
      </c>
    </row>
  </sheetData>
  <mergeCells count="6">
    <mergeCell ref="B4:D4"/>
    <mergeCell ref="F4:H4"/>
    <mergeCell ref="B28:D28"/>
    <mergeCell ref="F28:H28"/>
    <mergeCell ref="B38:D38"/>
    <mergeCell ref="F38:H38"/>
  </mergeCells>
  <phoneticPr fontId="5"/>
  <pageMargins left="0.7" right="0.7" top="0.75" bottom="0.75" header="0.3" footer="0.3"/>
  <pageSetup paperSize="9"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DF2F-542F-431E-A6D5-AD6902050FC2}">
  <sheetPr codeName="Sheet22">
    <pageSetUpPr fitToPage="1"/>
  </sheetPr>
  <dimension ref="B2:J46"/>
  <sheetViews>
    <sheetView view="pageBreakPreview" topLeftCell="A7" zoomScaleNormal="100" zoomScaleSheetLayoutView="100" workbookViewId="0">
      <selection activeCell="B35" sqref="B35:D35"/>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0.33203125" hidden="1" customWidth="1"/>
    <col min="234" max="234" width="2.21875" customWidth="1"/>
    <col min="235" max="235" width="25.77734375" customWidth="1"/>
    <col min="238" max="238" width="5.77734375" customWidth="1"/>
    <col min="239" max="239" width="25.77734375" customWidth="1"/>
    <col min="244" max="244" width="25.77734375" customWidth="1"/>
    <col min="490" max="490" width="2.21875" customWidth="1"/>
    <col min="491" max="491" width="25.77734375" customWidth="1"/>
    <col min="494" max="494" width="5.77734375" customWidth="1"/>
    <col min="495" max="495" width="25.77734375" customWidth="1"/>
    <col min="500" max="500" width="25.77734375" customWidth="1"/>
    <col min="746" max="746" width="2.21875" customWidth="1"/>
    <col min="747" max="747" width="25.77734375" customWidth="1"/>
    <col min="750" max="750" width="5.77734375" customWidth="1"/>
    <col min="751" max="751" width="25.77734375" customWidth="1"/>
    <col min="756" max="756" width="25.77734375" customWidth="1"/>
    <col min="1002" max="1002" width="2.21875" customWidth="1"/>
    <col min="1003" max="1003" width="25.77734375" customWidth="1"/>
    <col min="1006" max="1006" width="5.77734375" customWidth="1"/>
    <col min="1007" max="1007" width="25.77734375" customWidth="1"/>
    <col min="1012" max="1012" width="25.77734375" customWidth="1"/>
    <col min="1258" max="1258" width="2.21875" customWidth="1"/>
    <col min="1259" max="1259" width="25.77734375" customWidth="1"/>
    <col min="1262" max="1262" width="5.77734375" customWidth="1"/>
    <col min="1263" max="1263" width="25.77734375" customWidth="1"/>
    <col min="1268" max="1268" width="25.77734375" customWidth="1"/>
    <col min="1514" max="1514" width="2.21875" customWidth="1"/>
    <col min="1515" max="1515" width="25.77734375" customWidth="1"/>
    <col min="1518" max="1518" width="5.77734375" customWidth="1"/>
    <col min="1519" max="1519" width="25.77734375" customWidth="1"/>
    <col min="1524" max="1524" width="25.77734375" customWidth="1"/>
    <col min="1770" max="1770" width="2.21875" customWidth="1"/>
    <col min="1771" max="1771" width="25.77734375" customWidth="1"/>
    <col min="1774" max="1774" width="5.77734375" customWidth="1"/>
    <col min="1775" max="1775" width="25.77734375" customWidth="1"/>
    <col min="1780" max="1780" width="25.77734375" customWidth="1"/>
    <col min="2026" max="2026" width="2.21875" customWidth="1"/>
    <col min="2027" max="2027" width="25.77734375" customWidth="1"/>
    <col min="2030" max="2030" width="5.77734375" customWidth="1"/>
    <col min="2031" max="2031" width="25.77734375" customWidth="1"/>
    <col min="2036" max="2036" width="25.77734375" customWidth="1"/>
    <col min="2282" max="2282" width="2.21875" customWidth="1"/>
    <col min="2283" max="2283" width="25.77734375" customWidth="1"/>
    <col min="2286" max="2286" width="5.77734375" customWidth="1"/>
    <col min="2287" max="2287" width="25.77734375" customWidth="1"/>
    <col min="2292" max="2292" width="25.77734375" customWidth="1"/>
    <col min="2538" max="2538" width="2.21875" customWidth="1"/>
    <col min="2539" max="2539" width="25.77734375" customWidth="1"/>
    <col min="2542" max="2542" width="5.77734375" customWidth="1"/>
    <col min="2543" max="2543" width="25.77734375" customWidth="1"/>
    <col min="2548" max="2548" width="25.77734375" customWidth="1"/>
    <col min="2794" max="2794" width="2.21875" customWidth="1"/>
    <col min="2795" max="2795" width="25.77734375" customWidth="1"/>
    <col min="2798" max="2798" width="5.77734375" customWidth="1"/>
    <col min="2799" max="2799" width="25.77734375" customWidth="1"/>
    <col min="2804" max="2804" width="25.77734375" customWidth="1"/>
    <col min="3050" max="3050" width="2.21875" customWidth="1"/>
    <col min="3051" max="3051" width="25.77734375" customWidth="1"/>
    <col min="3054" max="3054" width="5.77734375" customWidth="1"/>
    <col min="3055" max="3055" width="25.77734375" customWidth="1"/>
    <col min="3060" max="3060" width="25.77734375" customWidth="1"/>
    <col min="3306" max="3306" width="2.21875" customWidth="1"/>
    <col min="3307" max="3307" width="25.77734375" customWidth="1"/>
    <col min="3310" max="3310" width="5.77734375" customWidth="1"/>
    <col min="3311" max="3311" width="25.77734375" customWidth="1"/>
    <col min="3316" max="3316" width="25.77734375" customWidth="1"/>
    <col min="3562" max="3562" width="2.21875" customWidth="1"/>
    <col min="3563" max="3563" width="25.77734375" customWidth="1"/>
    <col min="3566" max="3566" width="5.77734375" customWidth="1"/>
    <col min="3567" max="3567" width="25.77734375" customWidth="1"/>
    <col min="3572" max="3572" width="25.77734375" customWidth="1"/>
    <col min="3818" max="3818" width="2.21875" customWidth="1"/>
    <col min="3819" max="3819" width="25.77734375" customWidth="1"/>
    <col min="3822" max="3822" width="5.77734375" customWidth="1"/>
    <col min="3823" max="3823" width="25.77734375" customWidth="1"/>
    <col min="3828" max="3828" width="25.77734375" customWidth="1"/>
    <col min="4074" max="4074" width="2.21875" customWidth="1"/>
    <col min="4075" max="4075" width="25.77734375" customWidth="1"/>
    <col min="4078" max="4078" width="5.77734375" customWidth="1"/>
    <col min="4079" max="4079" width="25.77734375" customWidth="1"/>
    <col min="4084" max="4084" width="25.77734375" customWidth="1"/>
    <col min="4330" max="4330" width="2.21875" customWidth="1"/>
    <col min="4331" max="4331" width="25.77734375" customWidth="1"/>
    <col min="4334" max="4334" width="5.77734375" customWidth="1"/>
    <col min="4335" max="4335" width="25.77734375" customWidth="1"/>
    <col min="4340" max="4340" width="25.77734375" customWidth="1"/>
    <col min="4586" max="4586" width="2.21875" customWidth="1"/>
    <col min="4587" max="4587" width="25.77734375" customWidth="1"/>
    <col min="4590" max="4590" width="5.77734375" customWidth="1"/>
    <col min="4591" max="4591" width="25.77734375" customWidth="1"/>
    <col min="4596" max="4596" width="25.77734375" customWidth="1"/>
    <col min="4842" max="4842" width="2.21875" customWidth="1"/>
    <col min="4843" max="4843" width="25.77734375" customWidth="1"/>
    <col min="4846" max="4846" width="5.77734375" customWidth="1"/>
    <col min="4847" max="4847" width="25.77734375" customWidth="1"/>
    <col min="4852" max="4852" width="25.77734375" customWidth="1"/>
    <col min="5098" max="5098" width="2.21875" customWidth="1"/>
    <col min="5099" max="5099" width="25.77734375" customWidth="1"/>
    <col min="5102" max="5102" width="5.77734375" customWidth="1"/>
    <col min="5103" max="5103" width="25.77734375" customWidth="1"/>
    <col min="5108" max="5108" width="25.77734375" customWidth="1"/>
    <col min="5354" max="5354" width="2.21875" customWidth="1"/>
    <col min="5355" max="5355" width="25.77734375" customWidth="1"/>
    <col min="5358" max="5358" width="5.77734375" customWidth="1"/>
    <col min="5359" max="5359" width="25.77734375" customWidth="1"/>
    <col min="5364" max="5364" width="25.77734375" customWidth="1"/>
    <col min="5610" max="5610" width="2.21875" customWidth="1"/>
    <col min="5611" max="5611" width="25.77734375" customWidth="1"/>
    <col min="5614" max="5614" width="5.77734375" customWidth="1"/>
    <col min="5615" max="5615" width="25.77734375" customWidth="1"/>
    <col min="5620" max="5620" width="25.77734375" customWidth="1"/>
    <col min="5866" max="5866" width="2.21875" customWidth="1"/>
    <col min="5867" max="5867" width="25.77734375" customWidth="1"/>
    <col min="5870" max="5870" width="5.77734375" customWidth="1"/>
    <col min="5871" max="5871" width="25.77734375" customWidth="1"/>
    <col min="5876" max="5876" width="25.77734375" customWidth="1"/>
    <col min="6122" max="6122" width="2.21875" customWidth="1"/>
    <col min="6123" max="6123" width="25.77734375" customWidth="1"/>
    <col min="6126" max="6126" width="5.77734375" customWidth="1"/>
    <col min="6127" max="6127" width="25.77734375" customWidth="1"/>
    <col min="6132" max="6132" width="25.77734375" customWidth="1"/>
    <col min="6378" max="6378" width="2.21875" customWidth="1"/>
    <col min="6379" max="6379" width="25.77734375" customWidth="1"/>
    <col min="6382" max="6382" width="5.77734375" customWidth="1"/>
    <col min="6383" max="6383" width="25.77734375" customWidth="1"/>
    <col min="6388" max="6388" width="25.77734375" customWidth="1"/>
    <col min="6634" max="6634" width="2.21875" customWidth="1"/>
    <col min="6635" max="6635" width="25.77734375" customWidth="1"/>
    <col min="6638" max="6638" width="5.77734375" customWidth="1"/>
    <col min="6639" max="6639" width="25.77734375" customWidth="1"/>
    <col min="6644" max="6644" width="25.77734375" customWidth="1"/>
    <col min="6890" max="6890" width="2.21875" customWidth="1"/>
    <col min="6891" max="6891" width="25.77734375" customWidth="1"/>
    <col min="6894" max="6894" width="5.77734375" customWidth="1"/>
    <col min="6895" max="6895" width="25.77734375" customWidth="1"/>
    <col min="6900" max="6900" width="25.77734375" customWidth="1"/>
    <col min="7146" max="7146" width="2.21875" customWidth="1"/>
    <col min="7147" max="7147" width="25.77734375" customWidth="1"/>
    <col min="7150" max="7150" width="5.77734375" customWidth="1"/>
    <col min="7151" max="7151" width="25.77734375" customWidth="1"/>
    <col min="7156" max="7156" width="25.77734375" customWidth="1"/>
    <col min="7402" max="7402" width="2.21875" customWidth="1"/>
    <col min="7403" max="7403" width="25.77734375" customWidth="1"/>
    <col min="7406" max="7406" width="5.77734375" customWidth="1"/>
    <col min="7407" max="7407" width="25.77734375" customWidth="1"/>
    <col min="7412" max="7412" width="25.77734375" customWidth="1"/>
    <col min="7658" max="7658" width="2.21875" customWidth="1"/>
    <col min="7659" max="7659" width="25.77734375" customWidth="1"/>
    <col min="7662" max="7662" width="5.77734375" customWidth="1"/>
    <col min="7663" max="7663" width="25.77734375" customWidth="1"/>
    <col min="7668" max="7668" width="25.77734375" customWidth="1"/>
    <col min="7914" max="7914" width="2.21875" customWidth="1"/>
    <col min="7915" max="7915" width="25.77734375" customWidth="1"/>
    <col min="7918" max="7918" width="5.77734375" customWidth="1"/>
    <col min="7919" max="7919" width="25.77734375" customWidth="1"/>
    <col min="7924" max="7924" width="25.77734375" customWidth="1"/>
    <col min="8170" max="8170" width="2.21875" customWidth="1"/>
    <col min="8171" max="8171" width="25.77734375" customWidth="1"/>
    <col min="8174" max="8174" width="5.77734375" customWidth="1"/>
    <col min="8175" max="8175" width="25.77734375" customWidth="1"/>
    <col min="8180" max="8180" width="25.77734375" customWidth="1"/>
    <col min="8426" max="8426" width="2.21875" customWidth="1"/>
    <col min="8427" max="8427" width="25.77734375" customWidth="1"/>
    <col min="8430" max="8430" width="5.77734375" customWidth="1"/>
    <col min="8431" max="8431" width="25.77734375" customWidth="1"/>
    <col min="8436" max="8436" width="25.77734375" customWidth="1"/>
    <col min="8682" max="8682" width="2.21875" customWidth="1"/>
    <col min="8683" max="8683" width="25.77734375" customWidth="1"/>
    <col min="8686" max="8686" width="5.77734375" customWidth="1"/>
    <col min="8687" max="8687" width="25.77734375" customWidth="1"/>
    <col min="8692" max="8692" width="25.77734375" customWidth="1"/>
    <col min="8938" max="8938" width="2.21875" customWidth="1"/>
    <col min="8939" max="8939" width="25.77734375" customWidth="1"/>
    <col min="8942" max="8942" width="5.77734375" customWidth="1"/>
    <col min="8943" max="8943" width="25.77734375" customWidth="1"/>
    <col min="8948" max="8948" width="25.77734375" customWidth="1"/>
    <col min="9194" max="9194" width="2.21875" customWidth="1"/>
    <col min="9195" max="9195" width="25.77734375" customWidth="1"/>
    <col min="9198" max="9198" width="5.77734375" customWidth="1"/>
    <col min="9199" max="9199" width="25.77734375" customWidth="1"/>
    <col min="9204" max="9204" width="25.77734375" customWidth="1"/>
    <col min="9450" max="9450" width="2.21875" customWidth="1"/>
    <col min="9451" max="9451" width="25.77734375" customWidth="1"/>
    <col min="9454" max="9454" width="5.77734375" customWidth="1"/>
    <col min="9455" max="9455" width="25.77734375" customWidth="1"/>
    <col min="9460" max="9460" width="25.77734375" customWidth="1"/>
    <col min="9706" max="9706" width="2.21875" customWidth="1"/>
    <col min="9707" max="9707" width="25.77734375" customWidth="1"/>
    <col min="9710" max="9710" width="5.77734375" customWidth="1"/>
    <col min="9711" max="9711" width="25.77734375" customWidth="1"/>
    <col min="9716" max="9716" width="25.77734375" customWidth="1"/>
    <col min="9962" max="9962" width="2.21875" customWidth="1"/>
    <col min="9963" max="9963" width="25.77734375" customWidth="1"/>
    <col min="9966" max="9966" width="5.77734375" customWidth="1"/>
    <col min="9967" max="9967" width="25.77734375" customWidth="1"/>
    <col min="9972" max="9972" width="25.77734375" customWidth="1"/>
    <col min="10218" max="10218" width="2.21875" customWidth="1"/>
    <col min="10219" max="10219" width="25.77734375" customWidth="1"/>
    <col min="10222" max="10222" width="5.77734375" customWidth="1"/>
    <col min="10223" max="10223" width="25.77734375" customWidth="1"/>
    <col min="10228" max="10228" width="25.77734375" customWidth="1"/>
    <col min="10474" max="10474" width="2.21875" customWidth="1"/>
    <col min="10475" max="10475" width="25.77734375" customWidth="1"/>
    <col min="10478" max="10478" width="5.77734375" customWidth="1"/>
    <col min="10479" max="10479" width="25.77734375" customWidth="1"/>
    <col min="10484" max="10484" width="25.77734375" customWidth="1"/>
    <col min="10730" max="10730" width="2.21875" customWidth="1"/>
    <col min="10731" max="10731" width="25.77734375" customWidth="1"/>
    <col min="10734" max="10734" width="5.77734375" customWidth="1"/>
    <col min="10735" max="10735" width="25.77734375" customWidth="1"/>
    <col min="10740" max="10740" width="25.77734375" customWidth="1"/>
    <col min="10986" max="10986" width="2.21875" customWidth="1"/>
    <col min="10987" max="10987" width="25.77734375" customWidth="1"/>
    <col min="10990" max="10990" width="5.77734375" customWidth="1"/>
    <col min="10991" max="10991" width="25.77734375" customWidth="1"/>
    <col min="10996" max="10996" width="25.77734375" customWidth="1"/>
    <col min="11242" max="11242" width="2.21875" customWidth="1"/>
    <col min="11243" max="11243" width="25.77734375" customWidth="1"/>
    <col min="11246" max="11246" width="5.77734375" customWidth="1"/>
    <col min="11247" max="11247" width="25.77734375" customWidth="1"/>
    <col min="11252" max="11252" width="25.77734375" customWidth="1"/>
    <col min="11498" max="11498" width="2.21875" customWidth="1"/>
    <col min="11499" max="11499" width="25.77734375" customWidth="1"/>
    <col min="11502" max="11502" width="5.77734375" customWidth="1"/>
    <col min="11503" max="11503" width="25.77734375" customWidth="1"/>
    <col min="11508" max="11508" width="25.77734375" customWidth="1"/>
    <col min="11754" max="11754" width="2.21875" customWidth="1"/>
    <col min="11755" max="11755" width="25.77734375" customWidth="1"/>
    <col min="11758" max="11758" width="5.77734375" customWidth="1"/>
    <col min="11759" max="11759" width="25.77734375" customWidth="1"/>
    <col min="11764" max="11764" width="25.77734375" customWidth="1"/>
    <col min="12010" max="12010" width="2.21875" customWidth="1"/>
    <col min="12011" max="12011" width="25.77734375" customWidth="1"/>
    <col min="12014" max="12014" width="5.77734375" customWidth="1"/>
    <col min="12015" max="12015" width="25.77734375" customWidth="1"/>
    <col min="12020" max="12020" width="25.77734375" customWidth="1"/>
    <col min="12266" max="12266" width="2.21875" customWidth="1"/>
    <col min="12267" max="12267" width="25.77734375" customWidth="1"/>
    <col min="12270" max="12270" width="5.77734375" customWidth="1"/>
    <col min="12271" max="12271" width="25.77734375" customWidth="1"/>
    <col min="12276" max="12276" width="25.77734375" customWidth="1"/>
    <col min="12522" max="12522" width="2.21875" customWidth="1"/>
    <col min="12523" max="12523" width="25.77734375" customWidth="1"/>
    <col min="12526" max="12526" width="5.77734375" customWidth="1"/>
    <col min="12527" max="12527" width="25.77734375" customWidth="1"/>
    <col min="12532" max="12532" width="25.77734375" customWidth="1"/>
    <col min="12778" max="12778" width="2.21875" customWidth="1"/>
    <col min="12779" max="12779" width="25.77734375" customWidth="1"/>
    <col min="12782" max="12782" width="5.77734375" customWidth="1"/>
    <col min="12783" max="12783" width="25.77734375" customWidth="1"/>
    <col min="12788" max="12788" width="25.77734375" customWidth="1"/>
    <col min="13034" max="13034" width="2.21875" customWidth="1"/>
    <col min="13035" max="13035" width="25.77734375" customWidth="1"/>
    <col min="13038" max="13038" width="5.77734375" customWidth="1"/>
    <col min="13039" max="13039" width="25.77734375" customWidth="1"/>
    <col min="13044" max="13044" width="25.77734375" customWidth="1"/>
    <col min="13290" max="13290" width="2.21875" customWidth="1"/>
    <col min="13291" max="13291" width="25.77734375" customWidth="1"/>
    <col min="13294" max="13294" width="5.77734375" customWidth="1"/>
    <col min="13295" max="13295" width="25.77734375" customWidth="1"/>
    <col min="13300" max="13300" width="25.77734375" customWidth="1"/>
    <col min="13546" max="13546" width="2.21875" customWidth="1"/>
    <col min="13547" max="13547" width="25.77734375" customWidth="1"/>
    <col min="13550" max="13550" width="5.77734375" customWidth="1"/>
    <col min="13551" max="13551" width="25.77734375" customWidth="1"/>
    <col min="13556" max="13556" width="25.77734375" customWidth="1"/>
    <col min="13802" max="13802" width="2.21875" customWidth="1"/>
    <col min="13803" max="13803" width="25.77734375" customWidth="1"/>
    <col min="13806" max="13806" width="5.77734375" customWidth="1"/>
    <col min="13807" max="13807" width="25.77734375" customWidth="1"/>
    <col min="13812" max="13812" width="25.77734375" customWidth="1"/>
    <col min="14058" max="14058" width="2.21875" customWidth="1"/>
    <col min="14059" max="14059" width="25.77734375" customWidth="1"/>
    <col min="14062" max="14062" width="5.77734375" customWidth="1"/>
    <col min="14063" max="14063" width="25.77734375" customWidth="1"/>
    <col min="14068" max="14068" width="25.77734375" customWidth="1"/>
    <col min="14314" max="14314" width="2.21875" customWidth="1"/>
    <col min="14315" max="14315" width="25.77734375" customWidth="1"/>
    <col min="14318" max="14318" width="5.77734375" customWidth="1"/>
    <col min="14319" max="14319" width="25.77734375" customWidth="1"/>
    <col min="14324" max="14324" width="25.77734375" customWidth="1"/>
    <col min="14570" max="14570" width="2.21875" customWidth="1"/>
    <col min="14571" max="14571" width="25.77734375" customWidth="1"/>
    <col min="14574" max="14574" width="5.77734375" customWidth="1"/>
    <col min="14575" max="14575" width="25.77734375" customWidth="1"/>
    <col min="14580" max="14580" width="25.77734375" customWidth="1"/>
    <col min="14826" max="14826" width="2.21875" customWidth="1"/>
    <col min="14827" max="14827" width="25.77734375" customWidth="1"/>
    <col min="14830" max="14830" width="5.77734375" customWidth="1"/>
    <col min="14831" max="14831" width="25.77734375" customWidth="1"/>
    <col min="14836" max="14836" width="25.77734375" customWidth="1"/>
    <col min="15082" max="15082" width="2.21875" customWidth="1"/>
    <col min="15083" max="15083" width="25.77734375" customWidth="1"/>
    <col min="15086" max="15086" width="5.77734375" customWidth="1"/>
    <col min="15087" max="15087" width="25.77734375" customWidth="1"/>
    <col min="15092" max="15092" width="25.77734375" customWidth="1"/>
    <col min="15338" max="15338" width="2.21875" customWidth="1"/>
    <col min="15339" max="15339" width="25.77734375" customWidth="1"/>
    <col min="15342" max="15342" width="5.77734375" customWidth="1"/>
    <col min="15343" max="15343" width="25.77734375" customWidth="1"/>
    <col min="15348" max="15348" width="25.77734375" customWidth="1"/>
    <col min="15594" max="15594" width="2.21875" customWidth="1"/>
    <col min="15595" max="15595" width="25.77734375" customWidth="1"/>
    <col min="15598" max="15598" width="5.77734375" customWidth="1"/>
    <col min="15599" max="15599" width="25.77734375" customWidth="1"/>
    <col min="15604" max="15604" width="25.77734375" customWidth="1"/>
    <col min="15850" max="15850" width="2.21875" customWidth="1"/>
    <col min="15851" max="15851" width="25.77734375" customWidth="1"/>
    <col min="15854" max="15854" width="5.77734375" customWidth="1"/>
    <col min="15855" max="15855" width="25.77734375" customWidth="1"/>
    <col min="15860" max="15860" width="25.77734375" customWidth="1"/>
    <col min="16106" max="16106" width="2.21875" customWidth="1"/>
    <col min="16107" max="16107" width="25.77734375" customWidth="1"/>
    <col min="16110" max="16110" width="5.77734375" customWidth="1"/>
    <col min="16111" max="16111" width="25.77734375" customWidth="1"/>
    <col min="16116" max="16116" width="25.77734375" customWidth="1"/>
  </cols>
  <sheetData>
    <row r="2" spans="2:10" ht="16.2" x14ac:dyDescent="0.2">
      <c r="B2" s="54" t="s">
        <v>924</v>
      </c>
      <c r="C2" s="55"/>
      <c r="D2" s="55"/>
      <c r="E2" s="55"/>
      <c r="F2" s="55"/>
      <c r="G2" s="55"/>
      <c r="H2" s="55"/>
      <c r="I2" s="55"/>
    </row>
    <row r="4" spans="2:10" s="112" customFormat="1" ht="25.05" customHeight="1" x14ac:dyDescent="0.15">
      <c r="B4" s="171" t="s">
        <v>236</v>
      </c>
      <c r="C4" s="172"/>
      <c r="D4" s="173"/>
      <c r="F4" s="171" t="s">
        <v>237</v>
      </c>
      <c r="G4" s="172"/>
      <c r="H4" s="173"/>
      <c r="J4" s="66">
        <f>ROW()</f>
        <v>4</v>
      </c>
    </row>
    <row r="5" spans="2:10" s="21" customFormat="1" ht="13.2" customHeight="1" x14ac:dyDescent="0.15">
      <c r="B5" s="37"/>
      <c r="C5" s="38" t="s">
        <v>315</v>
      </c>
      <c r="D5" s="38" t="s">
        <v>316</v>
      </c>
      <c r="E5" s="34"/>
      <c r="F5" s="37"/>
      <c r="G5" s="38" t="s">
        <v>315</v>
      </c>
      <c r="H5" s="38" t="s">
        <v>316</v>
      </c>
      <c r="I5" s="34"/>
      <c r="J5" s="34"/>
    </row>
    <row r="6" spans="2:10" s="21" customFormat="1" ht="13.2" customHeight="1" x14ac:dyDescent="0.15">
      <c r="B6" s="51" t="s">
        <v>587</v>
      </c>
      <c r="C6" s="23">
        <v>87</v>
      </c>
      <c r="D6" s="40">
        <v>0.23324396782841822</v>
      </c>
      <c r="E6" s="34"/>
      <c r="F6" s="51" t="s">
        <v>588</v>
      </c>
      <c r="G6" s="23">
        <v>207</v>
      </c>
      <c r="H6" s="40">
        <v>0.25907384230287861</v>
      </c>
      <c r="I6" s="34"/>
      <c r="J6" s="34"/>
    </row>
    <row r="7" spans="2:10" s="21" customFormat="1" ht="13.2" customHeight="1" x14ac:dyDescent="0.15">
      <c r="B7" s="51" t="s">
        <v>613</v>
      </c>
      <c r="C7" s="23">
        <v>79</v>
      </c>
      <c r="D7" s="40">
        <v>0.21179624664879357</v>
      </c>
      <c r="E7" s="34"/>
      <c r="F7" s="51" t="s">
        <v>614</v>
      </c>
      <c r="G7" s="23">
        <v>160</v>
      </c>
      <c r="H7" s="40">
        <v>0.20025031289111389</v>
      </c>
      <c r="I7" s="34"/>
      <c r="J7" s="34"/>
    </row>
    <row r="8" spans="2:10" s="21" customFormat="1" ht="13.2" customHeight="1" x14ac:dyDescent="0.15">
      <c r="B8" s="51" t="s">
        <v>638</v>
      </c>
      <c r="C8" s="23">
        <v>45</v>
      </c>
      <c r="D8" s="40">
        <v>0.12064343163538874</v>
      </c>
      <c r="E8" s="34"/>
      <c r="F8" s="51" t="s">
        <v>639</v>
      </c>
      <c r="G8" s="23">
        <v>154</v>
      </c>
      <c r="H8" s="40">
        <v>0.19274092615769711</v>
      </c>
      <c r="I8" s="34"/>
      <c r="J8" s="34"/>
    </row>
    <row r="9" spans="2:10" s="21" customFormat="1" ht="13.2" customHeight="1" x14ac:dyDescent="0.15">
      <c r="B9" s="51" t="s">
        <v>659</v>
      </c>
      <c r="C9" s="23">
        <v>35</v>
      </c>
      <c r="D9" s="40">
        <v>9.3833780160857902E-2</v>
      </c>
      <c r="E9" s="34"/>
      <c r="F9" s="51" t="s">
        <v>660</v>
      </c>
      <c r="G9" s="23">
        <v>105</v>
      </c>
      <c r="H9" s="40">
        <v>0.13141426783479349</v>
      </c>
      <c r="I9" s="34"/>
      <c r="J9" s="34"/>
    </row>
    <row r="10" spans="2:10" s="21" customFormat="1" ht="13.2" customHeight="1" x14ac:dyDescent="0.15">
      <c r="B10" s="51" t="s">
        <v>678</v>
      </c>
      <c r="C10" s="23">
        <v>20</v>
      </c>
      <c r="D10" s="40">
        <v>5.3619302949061663E-2</v>
      </c>
      <c r="E10" s="34"/>
      <c r="F10" s="51" t="s">
        <v>679</v>
      </c>
      <c r="G10" s="23">
        <v>63</v>
      </c>
      <c r="H10" s="40">
        <v>7.8848560700876091E-2</v>
      </c>
      <c r="I10" s="34"/>
      <c r="J10" s="34"/>
    </row>
    <row r="11" spans="2:10" s="21" customFormat="1" ht="13.2" customHeight="1" x14ac:dyDescent="0.15">
      <c r="B11" s="51" t="s">
        <v>694</v>
      </c>
      <c r="C11" s="23">
        <v>74</v>
      </c>
      <c r="D11" s="40">
        <v>0.19839142091152814</v>
      </c>
      <c r="E11" s="34"/>
      <c r="F11" s="51" t="s">
        <v>695</v>
      </c>
      <c r="G11" s="23">
        <v>33</v>
      </c>
      <c r="H11" s="40">
        <v>4.130162703379224E-2</v>
      </c>
      <c r="I11" s="34"/>
      <c r="J11" s="34"/>
    </row>
    <row r="12" spans="2:10" s="21" customFormat="1" ht="13.2" customHeight="1" x14ac:dyDescent="0.15">
      <c r="B12" s="51" t="s">
        <v>706</v>
      </c>
      <c r="C12" s="23">
        <v>24</v>
      </c>
      <c r="D12" s="40">
        <v>6.4343163538873996E-2</v>
      </c>
      <c r="E12" s="34"/>
      <c r="F12" s="51" t="s">
        <v>707</v>
      </c>
      <c r="G12" s="23">
        <v>31</v>
      </c>
      <c r="H12" s="40">
        <v>3.8798498122653319E-2</v>
      </c>
      <c r="I12" s="34"/>
      <c r="J12" s="34"/>
    </row>
    <row r="13" spans="2:10" s="21" customFormat="1" ht="13.2" customHeight="1" x14ac:dyDescent="0.15">
      <c r="B13" s="51" t="s">
        <v>297</v>
      </c>
      <c r="C13" s="23">
        <v>9</v>
      </c>
      <c r="D13" s="40">
        <v>2.4128686327077747E-2</v>
      </c>
      <c r="E13" s="34"/>
      <c r="F13" s="51" t="s">
        <v>716</v>
      </c>
      <c r="G13" s="23">
        <v>17</v>
      </c>
      <c r="H13" s="40">
        <v>2.1276595744680851E-2</v>
      </c>
      <c r="I13" s="34"/>
      <c r="J13" s="34"/>
    </row>
    <row r="14" spans="2:10" ht="13.2" customHeight="1" x14ac:dyDescent="0.15">
      <c r="B14" s="130" t="s">
        <v>270</v>
      </c>
      <c r="C14" s="23">
        <v>373</v>
      </c>
      <c r="D14" s="40">
        <v>1</v>
      </c>
      <c r="E14" s="34"/>
      <c r="F14" s="51" t="s">
        <v>725</v>
      </c>
      <c r="G14" s="23">
        <v>6</v>
      </c>
      <c r="H14" s="40">
        <v>7.5093867334167707E-3</v>
      </c>
      <c r="I14" s="34"/>
      <c r="J14" s="34"/>
    </row>
    <row r="15" spans="2:10" ht="13.2" customHeight="1" x14ac:dyDescent="0.15">
      <c r="E15" s="34"/>
      <c r="F15" s="51" t="s">
        <v>733</v>
      </c>
      <c r="G15" s="23">
        <v>22</v>
      </c>
      <c r="H15" s="40">
        <v>2.7534418022528161E-2</v>
      </c>
      <c r="I15" s="34"/>
      <c r="J15" s="34"/>
    </row>
    <row r="16" spans="2:10" ht="13.2" customHeight="1" x14ac:dyDescent="0.15">
      <c r="E16" s="34"/>
      <c r="F16" s="51" t="s">
        <v>308</v>
      </c>
      <c r="G16" s="23">
        <v>1</v>
      </c>
      <c r="H16" s="40">
        <v>1.2515644555694619E-3</v>
      </c>
      <c r="I16" s="34"/>
      <c r="J16" s="34"/>
    </row>
    <row r="17" spans="2:10" ht="13.2" customHeight="1" x14ac:dyDescent="0.15">
      <c r="E17" s="34"/>
      <c r="F17" s="130" t="s">
        <v>270</v>
      </c>
      <c r="G17" s="23">
        <v>799</v>
      </c>
      <c r="H17" s="40">
        <v>1</v>
      </c>
      <c r="I17" s="34"/>
      <c r="J17" s="34"/>
    </row>
    <row r="18" spans="2:10" ht="13.2" customHeight="1" x14ac:dyDescent="0.2"/>
    <row r="19" spans="2:10" ht="13.2" customHeight="1" x14ac:dyDescent="0.2"/>
    <row r="20" spans="2:10" s="126" customFormat="1" ht="25.05" customHeight="1" x14ac:dyDescent="0.2">
      <c r="B20" s="171" t="s">
        <v>238</v>
      </c>
      <c r="C20" s="172"/>
      <c r="D20" s="173"/>
      <c r="E20" s="112"/>
      <c r="F20" s="171" t="s">
        <v>239</v>
      </c>
      <c r="G20" s="172"/>
      <c r="H20" s="173"/>
      <c r="J20" s="66">
        <f>ROW()</f>
        <v>20</v>
      </c>
    </row>
    <row r="21" spans="2:10" ht="13.2" customHeight="1" x14ac:dyDescent="0.15">
      <c r="B21" s="37"/>
      <c r="C21" s="38" t="s">
        <v>315</v>
      </c>
      <c r="D21" s="38" t="s">
        <v>316</v>
      </c>
      <c r="E21" s="34"/>
      <c r="F21" s="37"/>
      <c r="G21" s="38" t="s">
        <v>315</v>
      </c>
      <c r="H21" s="38" t="s">
        <v>316</v>
      </c>
    </row>
    <row r="22" spans="2:10" ht="13.2" customHeight="1" x14ac:dyDescent="0.15">
      <c r="B22" s="51" t="s">
        <v>589</v>
      </c>
      <c r="C22" s="23">
        <v>42</v>
      </c>
      <c r="D22" s="40">
        <v>0.21761658031088082</v>
      </c>
      <c r="E22" s="34"/>
      <c r="F22" s="51" t="s">
        <v>587</v>
      </c>
      <c r="G22" s="23">
        <v>39</v>
      </c>
      <c r="H22" s="40">
        <v>0.10455764075067024</v>
      </c>
    </row>
    <row r="23" spans="2:10" ht="13.2" customHeight="1" x14ac:dyDescent="0.15">
      <c r="B23" s="51" t="s">
        <v>615</v>
      </c>
      <c r="C23" s="23">
        <v>17</v>
      </c>
      <c r="D23" s="40">
        <v>8.8082901554404139E-2</v>
      </c>
      <c r="E23" s="34"/>
      <c r="F23" s="51" t="s">
        <v>613</v>
      </c>
      <c r="G23" s="23">
        <v>49</v>
      </c>
      <c r="H23" s="40">
        <v>0.13136729222520108</v>
      </c>
    </row>
    <row r="24" spans="2:10" ht="13.2" customHeight="1" x14ac:dyDescent="0.15">
      <c r="B24" s="51" t="s">
        <v>640</v>
      </c>
      <c r="C24" s="23">
        <v>27</v>
      </c>
      <c r="D24" s="40">
        <v>0.13989637305699482</v>
      </c>
      <c r="E24" s="34"/>
      <c r="F24" s="51" t="s">
        <v>638</v>
      </c>
      <c r="G24" s="23">
        <v>43</v>
      </c>
      <c r="H24" s="40">
        <v>0.11528150134048257</v>
      </c>
    </row>
    <row r="25" spans="2:10" ht="13.2" customHeight="1" x14ac:dyDescent="0.15">
      <c r="B25" s="51" t="s">
        <v>661</v>
      </c>
      <c r="C25" s="23">
        <v>35</v>
      </c>
      <c r="D25" s="40">
        <v>0.18134715025906736</v>
      </c>
      <c r="E25" s="34"/>
      <c r="F25" s="51" t="s">
        <v>662</v>
      </c>
      <c r="G25" s="23">
        <v>29</v>
      </c>
      <c r="H25" s="40">
        <v>7.7747989276139406E-2</v>
      </c>
    </row>
    <row r="26" spans="2:10" ht="13.2" customHeight="1" x14ac:dyDescent="0.15">
      <c r="B26" s="51" t="s">
        <v>680</v>
      </c>
      <c r="C26" s="23">
        <v>21</v>
      </c>
      <c r="D26" s="40">
        <v>0.10880829015544041</v>
      </c>
      <c r="E26" s="34"/>
      <c r="F26" s="51" t="s">
        <v>678</v>
      </c>
      <c r="G26" s="23">
        <v>28</v>
      </c>
      <c r="H26" s="40">
        <v>7.5067024128686322E-2</v>
      </c>
    </row>
    <row r="27" spans="2:10" ht="13.2" customHeight="1" x14ac:dyDescent="0.15">
      <c r="B27" s="51" t="s">
        <v>696</v>
      </c>
      <c r="C27" s="23">
        <v>10</v>
      </c>
      <c r="D27" s="40">
        <v>5.181347150259067E-2</v>
      </c>
      <c r="E27" s="34"/>
      <c r="F27" s="51" t="s">
        <v>694</v>
      </c>
      <c r="G27" s="23">
        <v>123</v>
      </c>
      <c r="H27" s="40">
        <v>0.32975871313672922</v>
      </c>
    </row>
    <row r="28" spans="2:10" ht="13.2" customHeight="1" x14ac:dyDescent="0.15">
      <c r="B28" s="51" t="s">
        <v>708</v>
      </c>
      <c r="C28" s="23">
        <v>11</v>
      </c>
      <c r="D28" s="40">
        <v>5.6994818652849742E-2</v>
      </c>
      <c r="E28" s="34"/>
      <c r="F28" s="51" t="s">
        <v>706</v>
      </c>
      <c r="G28" s="23">
        <v>34</v>
      </c>
      <c r="H28" s="40">
        <v>9.1152815013404831E-2</v>
      </c>
    </row>
    <row r="29" spans="2:10" ht="13.2" customHeight="1" x14ac:dyDescent="0.15">
      <c r="B29" s="51" t="s">
        <v>717</v>
      </c>
      <c r="C29" s="23">
        <v>7</v>
      </c>
      <c r="D29" s="40">
        <v>3.6269430051813469E-2</v>
      </c>
      <c r="E29" s="34"/>
      <c r="F29" s="51" t="s">
        <v>297</v>
      </c>
      <c r="G29" s="23">
        <v>28</v>
      </c>
      <c r="H29" s="40">
        <v>7.5067024128686322E-2</v>
      </c>
    </row>
    <row r="30" spans="2:10" ht="13.2" customHeight="1" x14ac:dyDescent="0.15">
      <c r="B30" s="51" t="s">
        <v>726</v>
      </c>
      <c r="C30" s="23">
        <v>22</v>
      </c>
      <c r="D30" s="40">
        <v>0.11398963730569948</v>
      </c>
      <c r="E30" s="34"/>
      <c r="F30" s="130" t="s">
        <v>270</v>
      </c>
      <c r="G30" s="23">
        <v>373</v>
      </c>
      <c r="H30" s="40">
        <v>1</v>
      </c>
    </row>
    <row r="31" spans="2:10" ht="13.2" customHeight="1" x14ac:dyDescent="0.15">
      <c r="B31" s="51" t="s">
        <v>485</v>
      </c>
      <c r="C31" s="23">
        <v>1</v>
      </c>
      <c r="D31" s="40">
        <v>5.1813471502590676E-3</v>
      </c>
      <c r="E31" s="34"/>
    </row>
    <row r="32" spans="2:10" ht="13.2" customHeight="1" x14ac:dyDescent="0.15">
      <c r="B32" s="130" t="s">
        <v>270</v>
      </c>
      <c r="C32" s="23">
        <v>193</v>
      </c>
      <c r="D32" s="40">
        <v>1</v>
      </c>
      <c r="E32" s="34"/>
    </row>
    <row r="33" spans="2:10" ht="13.2" customHeight="1" x14ac:dyDescent="0.2"/>
    <row r="34" spans="2:10" ht="13.2" customHeight="1" x14ac:dyDescent="0.2"/>
    <row r="35" spans="2:10" s="126" customFormat="1" ht="25.05" customHeight="1" x14ac:dyDescent="0.2">
      <c r="B35" s="171" t="s">
        <v>379</v>
      </c>
      <c r="C35" s="172"/>
      <c r="D35" s="173"/>
      <c r="J35" s="66">
        <f>ROW()</f>
        <v>35</v>
      </c>
    </row>
    <row r="36" spans="2:10" ht="13.2" customHeight="1" x14ac:dyDescent="0.15">
      <c r="B36" s="37"/>
      <c r="C36" s="38" t="s">
        <v>315</v>
      </c>
      <c r="D36" s="38" t="s">
        <v>316</v>
      </c>
    </row>
    <row r="37" spans="2:10" ht="13.2" customHeight="1" x14ac:dyDescent="0.15">
      <c r="B37" s="51" t="s">
        <v>590</v>
      </c>
      <c r="C37" s="23">
        <v>37</v>
      </c>
      <c r="D37" s="40">
        <v>0.11419753086419752</v>
      </c>
    </row>
    <row r="38" spans="2:10" ht="13.2" customHeight="1" x14ac:dyDescent="0.15">
      <c r="B38" s="51" t="s">
        <v>616</v>
      </c>
      <c r="C38" s="23">
        <v>164</v>
      </c>
      <c r="D38" s="40">
        <v>0.50617283950617287</v>
      </c>
    </row>
    <row r="39" spans="2:10" ht="25.05" customHeight="1" x14ac:dyDescent="0.15">
      <c r="B39" s="51" t="s">
        <v>641</v>
      </c>
      <c r="C39" s="23">
        <v>80</v>
      </c>
      <c r="D39" s="40">
        <v>0.24691358024691357</v>
      </c>
    </row>
    <row r="40" spans="2:10" ht="13.2" customHeight="1" x14ac:dyDescent="0.15">
      <c r="B40" s="51" t="s">
        <v>663</v>
      </c>
      <c r="C40" s="23">
        <v>19</v>
      </c>
      <c r="D40" s="40">
        <v>5.8641975308641972E-2</v>
      </c>
    </row>
    <row r="41" spans="2:10" ht="13.2" customHeight="1" x14ac:dyDescent="0.15">
      <c r="B41" s="51" t="s">
        <v>681</v>
      </c>
      <c r="C41" s="23">
        <v>5</v>
      </c>
      <c r="D41" s="40">
        <v>1.5432098765432098E-2</v>
      </c>
    </row>
    <row r="42" spans="2:10" ht="13.2" customHeight="1" x14ac:dyDescent="0.15">
      <c r="B42" s="51" t="s">
        <v>697</v>
      </c>
      <c r="C42" s="23">
        <v>2</v>
      </c>
      <c r="D42" s="40">
        <v>6.1728395061728392E-3</v>
      </c>
    </row>
    <row r="43" spans="2:10" ht="13.2" customHeight="1" x14ac:dyDescent="0.15">
      <c r="B43" s="51" t="s">
        <v>709</v>
      </c>
      <c r="C43" s="23">
        <v>9</v>
      </c>
      <c r="D43" s="40">
        <v>2.7777777777777776E-2</v>
      </c>
    </row>
    <row r="44" spans="2:10" ht="13.2" customHeight="1" x14ac:dyDescent="0.15">
      <c r="B44" s="51" t="s">
        <v>718</v>
      </c>
      <c r="C44" s="23">
        <v>5</v>
      </c>
      <c r="D44" s="40">
        <v>1.5432098765432098E-2</v>
      </c>
    </row>
    <row r="45" spans="2:10" ht="13.2" customHeight="1" x14ac:dyDescent="0.15">
      <c r="B45" s="51" t="s">
        <v>283</v>
      </c>
      <c r="C45" s="23">
        <v>3</v>
      </c>
      <c r="D45" s="40">
        <v>9.2592592592592587E-3</v>
      </c>
    </row>
    <row r="46" spans="2:10" ht="13.2" customHeight="1" x14ac:dyDescent="0.15">
      <c r="B46" s="130" t="s">
        <v>270</v>
      </c>
      <c r="C46" s="23">
        <v>324</v>
      </c>
      <c r="D46" s="40">
        <v>1</v>
      </c>
    </row>
  </sheetData>
  <mergeCells count="5">
    <mergeCell ref="B4:D4"/>
    <mergeCell ref="F4:H4"/>
    <mergeCell ref="B20:D20"/>
    <mergeCell ref="F20:H20"/>
    <mergeCell ref="B35:D35"/>
  </mergeCells>
  <phoneticPr fontId="5"/>
  <pageMargins left="0.7" right="0.7" top="0.75" bottom="0.75" header="0.3" footer="0.3"/>
  <pageSetup paperSize="9" scale="92"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8EA90-3F1F-4731-A0E9-2AD33FBAFB8E}">
  <sheetPr codeName="Sheet23">
    <pageSetUpPr fitToPage="1"/>
  </sheetPr>
  <dimension ref="B2:J13"/>
  <sheetViews>
    <sheetView view="pageBreakPreview" zoomScaleNormal="100" zoomScaleSheetLayoutView="100" workbookViewId="0">
      <selection activeCell="B4" sqref="B4:D4"/>
    </sheetView>
  </sheetViews>
  <sheetFormatPr defaultColWidth="12.6640625" defaultRowHeight="13.2" x14ac:dyDescent="0.2"/>
  <cols>
    <col min="1" max="1" width="2.77734375" customWidth="1"/>
    <col min="2" max="2" width="25.77734375" customWidth="1"/>
    <col min="5" max="5" width="3.77734375" customWidth="1"/>
    <col min="6" max="6" width="25.77734375" customWidth="1"/>
    <col min="7" max="8" width="8.88671875" customWidth="1"/>
    <col min="9" max="9" width="2.77734375" customWidth="1"/>
    <col min="10" max="10" width="10.33203125" hidden="1" customWidth="1"/>
    <col min="241" max="241" width="2.21875" customWidth="1"/>
    <col min="242" max="242" width="25.77734375" customWidth="1"/>
    <col min="245" max="245" width="5.77734375" customWidth="1"/>
    <col min="246" max="246" width="25.77734375" customWidth="1"/>
    <col min="251" max="251" width="25.77734375" customWidth="1"/>
    <col min="497" max="497" width="2.21875" customWidth="1"/>
    <col min="498" max="498" width="25.77734375" customWidth="1"/>
    <col min="501" max="501" width="5.77734375" customWidth="1"/>
    <col min="502" max="502" width="25.77734375" customWidth="1"/>
    <col min="507" max="507" width="25.77734375" customWidth="1"/>
    <col min="753" max="753" width="2.21875" customWidth="1"/>
    <col min="754" max="754" width="25.77734375" customWidth="1"/>
    <col min="757" max="757" width="5.77734375" customWidth="1"/>
    <col min="758" max="758" width="25.77734375" customWidth="1"/>
    <col min="763" max="763" width="25.77734375" customWidth="1"/>
    <col min="1009" max="1009" width="2.21875" customWidth="1"/>
    <col min="1010" max="1010" width="25.77734375" customWidth="1"/>
    <col min="1013" max="1013" width="5.77734375" customWidth="1"/>
    <col min="1014" max="1014" width="25.77734375" customWidth="1"/>
    <col min="1019" max="1019" width="25.77734375" customWidth="1"/>
    <col min="1265" max="1265" width="2.21875" customWidth="1"/>
    <col min="1266" max="1266" width="25.77734375" customWidth="1"/>
    <col min="1269" max="1269" width="5.77734375" customWidth="1"/>
    <col min="1270" max="1270" width="25.77734375" customWidth="1"/>
    <col min="1275" max="1275" width="25.77734375" customWidth="1"/>
    <col min="1521" max="1521" width="2.21875" customWidth="1"/>
    <col min="1522" max="1522" width="25.77734375" customWidth="1"/>
    <col min="1525" max="1525" width="5.77734375" customWidth="1"/>
    <col min="1526" max="1526" width="25.77734375" customWidth="1"/>
    <col min="1531" max="1531" width="25.77734375" customWidth="1"/>
    <col min="1777" max="1777" width="2.21875" customWidth="1"/>
    <col min="1778" max="1778" width="25.77734375" customWidth="1"/>
    <col min="1781" max="1781" width="5.77734375" customWidth="1"/>
    <col min="1782" max="1782" width="25.77734375" customWidth="1"/>
    <col min="1787" max="1787" width="25.77734375" customWidth="1"/>
    <col min="2033" max="2033" width="2.21875" customWidth="1"/>
    <col min="2034" max="2034" width="25.77734375" customWidth="1"/>
    <col min="2037" max="2037" width="5.77734375" customWidth="1"/>
    <col min="2038" max="2038" width="25.77734375" customWidth="1"/>
    <col min="2043" max="2043" width="25.77734375" customWidth="1"/>
    <col min="2289" max="2289" width="2.21875" customWidth="1"/>
    <col min="2290" max="2290" width="25.77734375" customWidth="1"/>
    <col min="2293" max="2293" width="5.77734375" customWidth="1"/>
    <col min="2294" max="2294" width="25.77734375" customWidth="1"/>
    <col min="2299" max="2299" width="25.77734375" customWidth="1"/>
    <col min="2545" max="2545" width="2.21875" customWidth="1"/>
    <col min="2546" max="2546" width="25.77734375" customWidth="1"/>
    <col min="2549" max="2549" width="5.77734375" customWidth="1"/>
    <col min="2550" max="2550" width="25.77734375" customWidth="1"/>
    <col min="2555" max="2555" width="25.77734375" customWidth="1"/>
    <col min="2801" max="2801" width="2.21875" customWidth="1"/>
    <col min="2802" max="2802" width="25.77734375" customWidth="1"/>
    <col min="2805" max="2805" width="5.77734375" customWidth="1"/>
    <col min="2806" max="2806" width="25.77734375" customWidth="1"/>
    <col min="2811" max="2811" width="25.77734375" customWidth="1"/>
    <col min="3057" max="3057" width="2.21875" customWidth="1"/>
    <col min="3058" max="3058" width="25.77734375" customWidth="1"/>
    <col min="3061" max="3061" width="5.77734375" customWidth="1"/>
    <col min="3062" max="3062" width="25.77734375" customWidth="1"/>
    <col min="3067" max="3067" width="25.77734375" customWidth="1"/>
    <col min="3313" max="3313" width="2.21875" customWidth="1"/>
    <col min="3314" max="3314" width="25.77734375" customWidth="1"/>
    <col min="3317" max="3317" width="5.77734375" customWidth="1"/>
    <col min="3318" max="3318" width="25.77734375" customWidth="1"/>
    <col min="3323" max="3323" width="25.77734375" customWidth="1"/>
    <col min="3569" max="3569" width="2.21875" customWidth="1"/>
    <col min="3570" max="3570" width="25.77734375" customWidth="1"/>
    <col min="3573" max="3573" width="5.77734375" customWidth="1"/>
    <col min="3574" max="3574" width="25.77734375" customWidth="1"/>
    <col min="3579" max="3579" width="25.77734375" customWidth="1"/>
    <col min="3825" max="3825" width="2.21875" customWidth="1"/>
    <col min="3826" max="3826" width="25.77734375" customWidth="1"/>
    <col min="3829" max="3829" width="5.77734375" customWidth="1"/>
    <col min="3830" max="3830" width="25.77734375" customWidth="1"/>
    <col min="3835" max="3835" width="25.77734375" customWidth="1"/>
    <col min="4081" max="4081" width="2.21875" customWidth="1"/>
    <col min="4082" max="4082" width="25.77734375" customWidth="1"/>
    <col min="4085" max="4085" width="5.77734375" customWidth="1"/>
    <col min="4086" max="4086" width="25.77734375" customWidth="1"/>
    <col min="4091" max="4091" width="25.77734375" customWidth="1"/>
    <col min="4337" max="4337" width="2.21875" customWidth="1"/>
    <col min="4338" max="4338" width="25.77734375" customWidth="1"/>
    <col min="4341" max="4341" width="5.77734375" customWidth="1"/>
    <col min="4342" max="4342" width="25.77734375" customWidth="1"/>
    <col min="4347" max="4347" width="25.77734375" customWidth="1"/>
    <col min="4593" max="4593" width="2.21875" customWidth="1"/>
    <col min="4594" max="4594" width="25.77734375" customWidth="1"/>
    <col min="4597" max="4597" width="5.77734375" customWidth="1"/>
    <col min="4598" max="4598" width="25.77734375" customWidth="1"/>
    <col min="4603" max="4603" width="25.77734375" customWidth="1"/>
    <col min="4849" max="4849" width="2.21875" customWidth="1"/>
    <col min="4850" max="4850" width="25.77734375" customWidth="1"/>
    <col min="4853" max="4853" width="5.77734375" customWidth="1"/>
    <col min="4854" max="4854" width="25.77734375" customWidth="1"/>
    <col min="4859" max="4859" width="25.77734375" customWidth="1"/>
    <col min="5105" max="5105" width="2.21875" customWidth="1"/>
    <col min="5106" max="5106" width="25.77734375" customWidth="1"/>
    <col min="5109" max="5109" width="5.77734375" customWidth="1"/>
    <col min="5110" max="5110" width="25.77734375" customWidth="1"/>
    <col min="5115" max="5115" width="25.77734375" customWidth="1"/>
    <col min="5361" max="5361" width="2.21875" customWidth="1"/>
    <col min="5362" max="5362" width="25.77734375" customWidth="1"/>
    <col min="5365" max="5365" width="5.77734375" customWidth="1"/>
    <col min="5366" max="5366" width="25.77734375" customWidth="1"/>
    <col min="5371" max="5371" width="25.77734375" customWidth="1"/>
    <col min="5617" max="5617" width="2.21875" customWidth="1"/>
    <col min="5618" max="5618" width="25.77734375" customWidth="1"/>
    <col min="5621" max="5621" width="5.77734375" customWidth="1"/>
    <col min="5622" max="5622" width="25.77734375" customWidth="1"/>
    <col min="5627" max="5627" width="25.77734375" customWidth="1"/>
    <col min="5873" max="5873" width="2.21875" customWidth="1"/>
    <col min="5874" max="5874" width="25.77734375" customWidth="1"/>
    <col min="5877" max="5877" width="5.77734375" customWidth="1"/>
    <col min="5878" max="5878" width="25.77734375" customWidth="1"/>
    <col min="5883" max="5883" width="25.77734375" customWidth="1"/>
    <col min="6129" max="6129" width="2.21875" customWidth="1"/>
    <col min="6130" max="6130" width="25.77734375" customWidth="1"/>
    <col min="6133" max="6133" width="5.77734375" customWidth="1"/>
    <col min="6134" max="6134" width="25.77734375" customWidth="1"/>
    <col min="6139" max="6139" width="25.77734375" customWidth="1"/>
    <col min="6385" max="6385" width="2.21875" customWidth="1"/>
    <col min="6386" max="6386" width="25.77734375" customWidth="1"/>
    <col min="6389" max="6389" width="5.77734375" customWidth="1"/>
    <col min="6390" max="6390" width="25.77734375" customWidth="1"/>
    <col min="6395" max="6395" width="25.77734375" customWidth="1"/>
    <col min="6641" max="6641" width="2.21875" customWidth="1"/>
    <col min="6642" max="6642" width="25.77734375" customWidth="1"/>
    <col min="6645" max="6645" width="5.77734375" customWidth="1"/>
    <col min="6646" max="6646" width="25.77734375" customWidth="1"/>
    <col min="6651" max="6651" width="25.77734375" customWidth="1"/>
    <col min="6897" max="6897" width="2.21875" customWidth="1"/>
    <col min="6898" max="6898" width="25.77734375" customWidth="1"/>
    <col min="6901" max="6901" width="5.77734375" customWidth="1"/>
    <col min="6902" max="6902" width="25.77734375" customWidth="1"/>
    <col min="6907" max="6907" width="25.77734375" customWidth="1"/>
    <col min="7153" max="7153" width="2.21875" customWidth="1"/>
    <col min="7154" max="7154" width="25.77734375" customWidth="1"/>
    <col min="7157" max="7157" width="5.77734375" customWidth="1"/>
    <col min="7158" max="7158" width="25.77734375" customWidth="1"/>
    <col min="7163" max="7163" width="25.77734375" customWidth="1"/>
    <col min="7409" max="7409" width="2.21875" customWidth="1"/>
    <col min="7410" max="7410" width="25.77734375" customWidth="1"/>
    <col min="7413" max="7413" width="5.77734375" customWidth="1"/>
    <col min="7414" max="7414" width="25.77734375" customWidth="1"/>
    <col min="7419" max="7419" width="25.77734375" customWidth="1"/>
    <col min="7665" max="7665" width="2.21875" customWidth="1"/>
    <col min="7666" max="7666" width="25.77734375" customWidth="1"/>
    <col min="7669" max="7669" width="5.77734375" customWidth="1"/>
    <col min="7670" max="7670" width="25.77734375" customWidth="1"/>
    <col min="7675" max="7675" width="25.77734375" customWidth="1"/>
    <col min="7921" max="7921" width="2.21875" customWidth="1"/>
    <col min="7922" max="7922" width="25.77734375" customWidth="1"/>
    <col min="7925" max="7925" width="5.77734375" customWidth="1"/>
    <col min="7926" max="7926" width="25.77734375" customWidth="1"/>
    <col min="7931" max="7931" width="25.77734375" customWidth="1"/>
    <col min="8177" max="8177" width="2.21875" customWidth="1"/>
    <col min="8178" max="8178" width="25.77734375" customWidth="1"/>
    <col min="8181" max="8181" width="5.77734375" customWidth="1"/>
    <col min="8182" max="8182" width="25.77734375" customWidth="1"/>
    <col min="8187" max="8187" width="25.77734375" customWidth="1"/>
    <col min="8433" max="8433" width="2.21875" customWidth="1"/>
    <col min="8434" max="8434" width="25.77734375" customWidth="1"/>
    <col min="8437" max="8437" width="5.77734375" customWidth="1"/>
    <col min="8438" max="8438" width="25.77734375" customWidth="1"/>
    <col min="8443" max="8443" width="25.77734375" customWidth="1"/>
    <col min="8689" max="8689" width="2.21875" customWidth="1"/>
    <col min="8690" max="8690" width="25.77734375" customWidth="1"/>
    <col min="8693" max="8693" width="5.77734375" customWidth="1"/>
    <col min="8694" max="8694" width="25.77734375" customWidth="1"/>
    <col min="8699" max="8699" width="25.77734375" customWidth="1"/>
    <col min="8945" max="8945" width="2.21875" customWidth="1"/>
    <col min="8946" max="8946" width="25.77734375" customWidth="1"/>
    <col min="8949" max="8949" width="5.77734375" customWidth="1"/>
    <col min="8950" max="8950" width="25.77734375" customWidth="1"/>
    <col min="8955" max="8955" width="25.77734375" customWidth="1"/>
    <col min="9201" max="9201" width="2.21875" customWidth="1"/>
    <col min="9202" max="9202" width="25.77734375" customWidth="1"/>
    <col min="9205" max="9205" width="5.77734375" customWidth="1"/>
    <col min="9206" max="9206" width="25.77734375" customWidth="1"/>
    <col min="9211" max="9211" width="25.77734375" customWidth="1"/>
    <col min="9457" max="9457" width="2.21875" customWidth="1"/>
    <col min="9458" max="9458" width="25.77734375" customWidth="1"/>
    <col min="9461" max="9461" width="5.77734375" customWidth="1"/>
    <col min="9462" max="9462" width="25.77734375" customWidth="1"/>
    <col min="9467" max="9467" width="25.77734375" customWidth="1"/>
    <col min="9713" max="9713" width="2.21875" customWidth="1"/>
    <col min="9714" max="9714" width="25.77734375" customWidth="1"/>
    <col min="9717" max="9717" width="5.77734375" customWidth="1"/>
    <col min="9718" max="9718" width="25.77734375" customWidth="1"/>
    <col min="9723" max="9723" width="25.77734375" customWidth="1"/>
    <col min="9969" max="9969" width="2.21875" customWidth="1"/>
    <col min="9970" max="9970" width="25.77734375" customWidth="1"/>
    <col min="9973" max="9973" width="5.77734375" customWidth="1"/>
    <col min="9974" max="9974" width="25.77734375" customWidth="1"/>
    <col min="9979" max="9979" width="25.77734375" customWidth="1"/>
    <col min="10225" max="10225" width="2.21875" customWidth="1"/>
    <col min="10226" max="10226" width="25.77734375" customWidth="1"/>
    <col min="10229" max="10229" width="5.77734375" customWidth="1"/>
    <col min="10230" max="10230" width="25.77734375" customWidth="1"/>
    <col min="10235" max="10235" width="25.77734375" customWidth="1"/>
    <col min="10481" max="10481" width="2.21875" customWidth="1"/>
    <col min="10482" max="10482" width="25.77734375" customWidth="1"/>
    <col min="10485" max="10485" width="5.77734375" customWidth="1"/>
    <col min="10486" max="10486" width="25.77734375" customWidth="1"/>
    <col min="10491" max="10491" width="25.77734375" customWidth="1"/>
    <col min="10737" max="10737" width="2.21875" customWidth="1"/>
    <col min="10738" max="10738" width="25.77734375" customWidth="1"/>
    <col min="10741" max="10741" width="5.77734375" customWidth="1"/>
    <col min="10742" max="10742" width="25.77734375" customWidth="1"/>
    <col min="10747" max="10747" width="25.77734375" customWidth="1"/>
    <col min="10993" max="10993" width="2.21875" customWidth="1"/>
    <col min="10994" max="10994" width="25.77734375" customWidth="1"/>
    <col min="10997" max="10997" width="5.77734375" customWidth="1"/>
    <col min="10998" max="10998" width="25.77734375" customWidth="1"/>
    <col min="11003" max="11003" width="25.77734375" customWidth="1"/>
    <col min="11249" max="11249" width="2.21875" customWidth="1"/>
    <col min="11250" max="11250" width="25.77734375" customWidth="1"/>
    <col min="11253" max="11253" width="5.77734375" customWidth="1"/>
    <col min="11254" max="11254" width="25.77734375" customWidth="1"/>
    <col min="11259" max="11259" width="25.77734375" customWidth="1"/>
    <col min="11505" max="11505" width="2.21875" customWidth="1"/>
    <col min="11506" max="11506" width="25.77734375" customWidth="1"/>
    <col min="11509" max="11509" width="5.77734375" customWidth="1"/>
    <col min="11510" max="11510" width="25.77734375" customWidth="1"/>
    <col min="11515" max="11515" width="25.77734375" customWidth="1"/>
    <col min="11761" max="11761" width="2.21875" customWidth="1"/>
    <col min="11762" max="11762" width="25.77734375" customWidth="1"/>
    <col min="11765" max="11765" width="5.77734375" customWidth="1"/>
    <col min="11766" max="11766" width="25.77734375" customWidth="1"/>
    <col min="11771" max="11771" width="25.77734375" customWidth="1"/>
    <col min="12017" max="12017" width="2.21875" customWidth="1"/>
    <col min="12018" max="12018" width="25.77734375" customWidth="1"/>
    <col min="12021" max="12021" width="5.77734375" customWidth="1"/>
    <col min="12022" max="12022" width="25.77734375" customWidth="1"/>
    <col min="12027" max="12027" width="25.77734375" customWidth="1"/>
    <col min="12273" max="12273" width="2.21875" customWidth="1"/>
    <col min="12274" max="12274" width="25.77734375" customWidth="1"/>
    <col min="12277" max="12277" width="5.77734375" customWidth="1"/>
    <col min="12278" max="12278" width="25.77734375" customWidth="1"/>
    <col min="12283" max="12283" width="25.77734375" customWidth="1"/>
    <col min="12529" max="12529" width="2.21875" customWidth="1"/>
    <col min="12530" max="12530" width="25.77734375" customWidth="1"/>
    <col min="12533" max="12533" width="5.77734375" customWidth="1"/>
    <col min="12534" max="12534" width="25.77734375" customWidth="1"/>
    <col min="12539" max="12539" width="25.77734375" customWidth="1"/>
    <col min="12785" max="12785" width="2.21875" customWidth="1"/>
    <col min="12786" max="12786" width="25.77734375" customWidth="1"/>
    <col min="12789" max="12789" width="5.77734375" customWidth="1"/>
    <col min="12790" max="12790" width="25.77734375" customWidth="1"/>
    <col min="12795" max="12795" width="25.77734375" customWidth="1"/>
    <col min="13041" max="13041" width="2.21875" customWidth="1"/>
    <col min="13042" max="13042" width="25.77734375" customWidth="1"/>
    <col min="13045" max="13045" width="5.77734375" customWidth="1"/>
    <col min="13046" max="13046" width="25.77734375" customWidth="1"/>
    <col min="13051" max="13051" width="25.77734375" customWidth="1"/>
    <col min="13297" max="13297" width="2.21875" customWidth="1"/>
    <col min="13298" max="13298" width="25.77734375" customWidth="1"/>
    <col min="13301" max="13301" width="5.77734375" customWidth="1"/>
    <col min="13302" max="13302" width="25.77734375" customWidth="1"/>
    <col min="13307" max="13307" width="25.77734375" customWidth="1"/>
    <col min="13553" max="13553" width="2.21875" customWidth="1"/>
    <col min="13554" max="13554" width="25.77734375" customWidth="1"/>
    <col min="13557" max="13557" width="5.77734375" customWidth="1"/>
    <col min="13558" max="13558" width="25.77734375" customWidth="1"/>
    <col min="13563" max="13563" width="25.77734375" customWidth="1"/>
    <col min="13809" max="13809" width="2.21875" customWidth="1"/>
    <col min="13810" max="13810" width="25.77734375" customWidth="1"/>
    <col min="13813" max="13813" width="5.77734375" customWidth="1"/>
    <col min="13814" max="13814" width="25.77734375" customWidth="1"/>
    <col min="13819" max="13819" width="25.77734375" customWidth="1"/>
    <col min="14065" max="14065" width="2.21875" customWidth="1"/>
    <col min="14066" max="14066" width="25.77734375" customWidth="1"/>
    <col min="14069" max="14069" width="5.77734375" customWidth="1"/>
    <col min="14070" max="14070" width="25.77734375" customWidth="1"/>
    <col min="14075" max="14075" width="25.77734375" customWidth="1"/>
    <col min="14321" max="14321" width="2.21875" customWidth="1"/>
    <col min="14322" max="14322" width="25.77734375" customWidth="1"/>
    <col min="14325" max="14325" width="5.77734375" customWidth="1"/>
    <col min="14326" max="14326" width="25.77734375" customWidth="1"/>
    <col min="14331" max="14331" width="25.77734375" customWidth="1"/>
    <col min="14577" max="14577" width="2.21875" customWidth="1"/>
    <col min="14578" max="14578" width="25.77734375" customWidth="1"/>
    <col min="14581" max="14581" width="5.77734375" customWidth="1"/>
    <col min="14582" max="14582" width="25.77734375" customWidth="1"/>
    <col min="14587" max="14587" width="25.77734375" customWidth="1"/>
    <col min="14833" max="14833" width="2.21875" customWidth="1"/>
    <col min="14834" max="14834" width="25.77734375" customWidth="1"/>
    <col min="14837" max="14837" width="5.77734375" customWidth="1"/>
    <col min="14838" max="14838" width="25.77734375" customWidth="1"/>
    <col min="14843" max="14843" width="25.77734375" customWidth="1"/>
    <col min="15089" max="15089" width="2.21875" customWidth="1"/>
    <col min="15090" max="15090" width="25.77734375" customWidth="1"/>
    <col min="15093" max="15093" width="5.77734375" customWidth="1"/>
    <col min="15094" max="15094" width="25.77734375" customWidth="1"/>
    <col min="15099" max="15099" width="25.77734375" customWidth="1"/>
    <col min="15345" max="15345" width="2.21875" customWidth="1"/>
    <col min="15346" max="15346" width="25.77734375" customWidth="1"/>
    <col min="15349" max="15349" width="5.77734375" customWidth="1"/>
    <col min="15350" max="15350" width="25.77734375" customWidth="1"/>
    <col min="15355" max="15355" width="25.77734375" customWidth="1"/>
    <col min="15601" max="15601" width="2.21875" customWidth="1"/>
    <col min="15602" max="15602" width="25.77734375" customWidth="1"/>
    <col min="15605" max="15605" width="5.77734375" customWidth="1"/>
    <col min="15606" max="15606" width="25.77734375" customWidth="1"/>
    <col min="15611" max="15611" width="25.77734375" customWidth="1"/>
    <col min="15857" max="15857" width="2.21875" customWidth="1"/>
    <col min="15858" max="15858" width="25.77734375" customWidth="1"/>
    <col min="15861" max="15861" width="5.77734375" customWidth="1"/>
    <col min="15862" max="15862" width="25.77734375" customWidth="1"/>
    <col min="15867" max="15867" width="25.77734375" customWidth="1"/>
    <col min="16113" max="16113" width="2.21875" customWidth="1"/>
    <col min="16114" max="16114" width="25.77734375" customWidth="1"/>
    <col min="16117" max="16117" width="5.77734375" customWidth="1"/>
    <col min="16118" max="16118" width="25.77734375" customWidth="1"/>
    <col min="16123" max="16123" width="25.77734375" customWidth="1"/>
  </cols>
  <sheetData>
    <row r="2" spans="2:10" ht="16.2" x14ac:dyDescent="0.2">
      <c r="B2" s="54" t="s">
        <v>925</v>
      </c>
      <c r="C2" s="55"/>
      <c r="D2" s="55"/>
      <c r="E2" s="55"/>
      <c r="F2" s="55"/>
    </row>
    <row r="4" spans="2:10" s="112" customFormat="1" ht="25.05" customHeight="1" x14ac:dyDescent="0.15">
      <c r="B4" s="171" t="s">
        <v>380</v>
      </c>
      <c r="C4" s="172"/>
      <c r="D4" s="173"/>
      <c r="E4" s="66"/>
      <c r="F4" s="66"/>
      <c r="G4" s="66"/>
      <c r="H4" s="66"/>
      <c r="I4" s="66"/>
      <c r="J4" s="66">
        <f>ROW()</f>
        <v>4</v>
      </c>
    </row>
    <row r="5" spans="2:10" s="21" customFormat="1" ht="13.2" customHeight="1" x14ac:dyDescent="0.15">
      <c r="B5" s="37"/>
      <c r="C5" s="38" t="s">
        <v>315</v>
      </c>
      <c r="D5" s="38" t="s">
        <v>316</v>
      </c>
      <c r="E5" s="66"/>
      <c r="F5" s="66"/>
      <c r="G5" s="66"/>
      <c r="H5" s="66"/>
      <c r="I5" s="66"/>
      <c r="J5" s="66"/>
    </row>
    <row r="6" spans="2:10" s="21" customFormat="1" ht="25.05" customHeight="1" x14ac:dyDescent="0.15">
      <c r="B6" s="51" t="s">
        <v>591</v>
      </c>
      <c r="C6" s="23">
        <v>6</v>
      </c>
      <c r="D6" s="40">
        <v>1.6085790884718499E-2</v>
      </c>
      <c r="E6" s="41"/>
    </row>
    <row r="7" spans="2:10" s="21" customFormat="1" ht="25.05" customHeight="1" x14ac:dyDescent="0.15">
      <c r="B7" s="51" t="s">
        <v>617</v>
      </c>
      <c r="C7" s="23">
        <v>21</v>
      </c>
      <c r="D7" s="40">
        <v>5.6300268096514748E-2</v>
      </c>
      <c r="E7" s="41"/>
    </row>
    <row r="8" spans="2:10" s="21" customFormat="1" ht="25.05" customHeight="1" x14ac:dyDescent="0.15">
      <c r="B8" s="51" t="s">
        <v>642</v>
      </c>
      <c r="C8" s="23">
        <v>48</v>
      </c>
      <c r="D8" s="40">
        <v>0.12868632707774799</v>
      </c>
      <c r="E8" s="41"/>
    </row>
    <row r="9" spans="2:10" s="21" customFormat="1" ht="13.2" customHeight="1" x14ac:dyDescent="0.15">
      <c r="B9" s="51" t="s">
        <v>664</v>
      </c>
      <c r="C9" s="23">
        <v>150</v>
      </c>
      <c r="D9" s="40">
        <v>0.40214477211796246</v>
      </c>
      <c r="E9" s="41"/>
    </row>
    <row r="10" spans="2:10" s="21" customFormat="1" ht="13.2" customHeight="1" x14ac:dyDescent="0.15">
      <c r="B10" s="51" t="s">
        <v>682</v>
      </c>
      <c r="C10" s="23">
        <v>140</v>
      </c>
      <c r="D10" s="40">
        <v>0.37533512064343161</v>
      </c>
      <c r="E10" s="46"/>
    </row>
    <row r="11" spans="2:10" s="21" customFormat="1" ht="13.2" customHeight="1" x14ac:dyDescent="0.15">
      <c r="B11" s="51" t="s">
        <v>549</v>
      </c>
      <c r="C11" s="23">
        <v>8</v>
      </c>
      <c r="D11" s="40">
        <v>2.1447721179624665E-2</v>
      </c>
    </row>
    <row r="12" spans="2:10" s="21" customFormat="1" ht="13.2" customHeight="1" x14ac:dyDescent="0.15">
      <c r="B12" s="130" t="s">
        <v>270</v>
      </c>
      <c r="C12" s="23">
        <v>373</v>
      </c>
      <c r="D12" s="40">
        <v>1</v>
      </c>
      <c r="E12" s="1"/>
      <c r="F12" s="1"/>
      <c r="G12" s="1"/>
      <c r="H12" s="1"/>
      <c r="I12" s="1"/>
      <c r="J12" s="1"/>
    </row>
    <row r="13" spans="2:10" s="21" customFormat="1" ht="12" x14ac:dyDescent="0.15">
      <c r="B13" s="47"/>
      <c r="C13" s="66"/>
      <c r="D13" s="66"/>
      <c r="E13" s="66"/>
      <c r="F13" s="66"/>
      <c r="G13" s="66"/>
      <c r="H13" s="66"/>
      <c r="I13" s="66"/>
      <c r="J13" s="66"/>
    </row>
  </sheetData>
  <mergeCells count="1">
    <mergeCell ref="B4:D4"/>
  </mergeCells>
  <phoneticPr fontId="5"/>
  <pageMargins left="0.7" right="0.7" top="0.75" bottom="0.75" header="0.3" footer="0.3"/>
  <pageSetup paperSize="9" fitToWidth="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23823-ACA8-4924-A0AA-8B7F7982811C}">
  <sheetPr codeName="Sheet24">
    <pageSetUpPr fitToPage="1"/>
  </sheetPr>
  <dimension ref="B2:J35"/>
  <sheetViews>
    <sheetView view="pageBreakPreview" topLeftCell="A4" zoomScaleNormal="100" zoomScaleSheetLayoutView="100" workbookViewId="0">
      <selection activeCell="B30" sqref="B30:D30"/>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0.33203125" hidden="1" customWidth="1"/>
    <col min="234" max="234" width="2.21875" customWidth="1"/>
    <col min="235" max="235" width="25.77734375" customWidth="1"/>
    <col min="238" max="238" width="5.77734375" customWidth="1"/>
    <col min="239" max="239" width="25.77734375" customWidth="1"/>
    <col min="244" max="244" width="25.77734375" customWidth="1"/>
    <col min="490" max="490" width="2.21875" customWidth="1"/>
    <col min="491" max="491" width="25.77734375" customWidth="1"/>
    <col min="494" max="494" width="5.77734375" customWidth="1"/>
    <col min="495" max="495" width="25.77734375" customWidth="1"/>
    <col min="500" max="500" width="25.77734375" customWidth="1"/>
    <col min="746" max="746" width="2.21875" customWidth="1"/>
    <col min="747" max="747" width="25.77734375" customWidth="1"/>
    <col min="750" max="750" width="5.77734375" customWidth="1"/>
    <col min="751" max="751" width="25.77734375" customWidth="1"/>
    <col min="756" max="756" width="25.77734375" customWidth="1"/>
    <col min="1002" max="1002" width="2.21875" customWidth="1"/>
    <col min="1003" max="1003" width="25.77734375" customWidth="1"/>
    <col min="1006" max="1006" width="5.77734375" customWidth="1"/>
    <col min="1007" max="1007" width="25.77734375" customWidth="1"/>
    <col min="1012" max="1012" width="25.77734375" customWidth="1"/>
    <col min="1258" max="1258" width="2.21875" customWidth="1"/>
    <col min="1259" max="1259" width="25.77734375" customWidth="1"/>
    <col min="1262" max="1262" width="5.77734375" customWidth="1"/>
    <col min="1263" max="1263" width="25.77734375" customWidth="1"/>
    <col min="1268" max="1268" width="25.77734375" customWidth="1"/>
    <col min="1514" max="1514" width="2.21875" customWidth="1"/>
    <col min="1515" max="1515" width="25.77734375" customWidth="1"/>
    <col min="1518" max="1518" width="5.77734375" customWidth="1"/>
    <col min="1519" max="1519" width="25.77734375" customWidth="1"/>
    <col min="1524" max="1524" width="25.77734375" customWidth="1"/>
    <col min="1770" max="1770" width="2.21875" customWidth="1"/>
    <col min="1771" max="1771" width="25.77734375" customWidth="1"/>
    <col min="1774" max="1774" width="5.77734375" customWidth="1"/>
    <col min="1775" max="1775" width="25.77734375" customWidth="1"/>
    <col min="1780" max="1780" width="25.77734375" customWidth="1"/>
    <col min="2026" max="2026" width="2.21875" customWidth="1"/>
    <col min="2027" max="2027" width="25.77734375" customWidth="1"/>
    <col min="2030" max="2030" width="5.77734375" customWidth="1"/>
    <col min="2031" max="2031" width="25.77734375" customWidth="1"/>
    <col min="2036" max="2036" width="25.77734375" customWidth="1"/>
    <col min="2282" max="2282" width="2.21875" customWidth="1"/>
    <col min="2283" max="2283" width="25.77734375" customWidth="1"/>
    <col min="2286" max="2286" width="5.77734375" customWidth="1"/>
    <col min="2287" max="2287" width="25.77734375" customWidth="1"/>
    <col min="2292" max="2292" width="25.77734375" customWidth="1"/>
    <col min="2538" max="2538" width="2.21875" customWidth="1"/>
    <col min="2539" max="2539" width="25.77734375" customWidth="1"/>
    <col min="2542" max="2542" width="5.77734375" customWidth="1"/>
    <col min="2543" max="2543" width="25.77734375" customWidth="1"/>
    <col min="2548" max="2548" width="25.77734375" customWidth="1"/>
    <col min="2794" max="2794" width="2.21875" customWidth="1"/>
    <col min="2795" max="2795" width="25.77734375" customWidth="1"/>
    <col min="2798" max="2798" width="5.77734375" customWidth="1"/>
    <col min="2799" max="2799" width="25.77734375" customWidth="1"/>
    <col min="2804" max="2804" width="25.77734375" customWidth="1"/>
    <col min="3050" max="3050" width="2.21875" customWidth="1"/>
    <col min="3051" max="3051" width="25.77734375" customWidth="1"/>
    <col min="3054" max="3054" width="5.77734375" customWidth="1"/>
    <col min="3055" max="3055" width="25.77734375" customWidth="1"/>
    <col min="3060" max="3060" width="25.77734375" customWidth="1"/>
    <col min="3306" max="3306" width="2.21875" customWidth="1"/>
    <col min="3307" max="3307" width="25.77734375" customWidth="1"/>
    <col min="3310" max="3310" width="5.77734375" customWidth="1"/>
    <col min="3311" max="3311" width="25.77734375" customWidth="1"/>
    <col min="3316" max="3316" width="25.77734375" customWidth="1"/>
    <col min="3562" max="3562" width="2.21875" customWidth="1"/>
    <col min="3563" max="3563" width="25.77734375" customWidth="1"/>
    <col min="3566" max="3566" width="5.77734375" customWidth="1"/>
    <col min="3567" max="3567" width="25.77734375" customWidth="1"/>
    <col min="3572" max="3572" width="25.77734375" customWidth="1"/>
    <col min="3818" max="3818" width="2.21875" customWidth="1"/>
    <col min="3819" max="3819" width="25.77734375" customWidth="1"/>
    <col min="3822" max="3822" width="5.77734375" customWidth="1"/>
    <col min="3823" max="3823" width="25.77734375" customWidth="1"/>
    <col min="3828" max="3828" width="25.77734375" customWidth="1"/>
    <col min="4074" max="4074" width="2.21875" customWidth="1"/>
    <col min="4075" max="4075" width="25.77734375" customWidth="1"/>
    <col min="4078" max="4078" width="5.77734375" customWidth="1"/>
    <col min="4079" max="4079" width="25.77734375" customWidth="1"/>
    <col min="4084" max="4084" width="25.77734375" customWidth="1"/>
    <col min="4330" max="4330" width="2.21875" customWidth="1"/>
    <col min="4331" max="4331" width="25.77734375" customWidth="1"/>
    <col min="4334" max="4334" width="5.77734375" customWidth="1"/>
    <col min="4335" max="4335" width="25.77734375" customWidth="1"/>
    <col min="4340" max="4340" width="25.77734375" customWidth="1"/>
    <col min="4586" max="4586" width="2.21875" customWidth="1"/>
    <col min="4587" max="4587" width="25.77734375" customWidth="1"/>
    <col min="4590" max="4590" width="5.77734375" customWidth="1"/>
    <col min="4591" max="4591" width="25.77734375" customWidth="1"/>
    <col min="4596" max="4596" width="25.77734375" customWidth="1"/>
    <col min="4842" max="4842" width="2.21875" customWidth="1"/>
    <col min="4843" max="4843" width="25.77734375" customWidth="1"/>
    <col min="4846" max="4846" width="5.77734375" customWidth="1"/>
    <col min="4847" max="4847" width="25.77734375" customWidth="1"/>
    <col min="4852" max="4852" width="25.77734375" customWidth="1"/>
    <col min="5098" max="5098" width="2.21875" customWidth="1"/>
    <col min="5099" max="5099" width="25.77734375" customWidth="1"/>
    <col min="5102" max="5102" width="5.77734375" customWidth="1"/>
    <col min="5103" max="5103" width="25.77734375" customWidth="1"/>
    <col min="5108" max="5108" width="25.77734375" customWidth="1"/>
    <col min="5354" max="5354" width="2.21875" customWidth="1"/>
    <col min="5355" max="5355" width="25.77734375" customWidth="1"/>
    <col min="5358" max="5358" width="5.77734375" customWidth="1"/>
    <col min="5359" max="5359" width="25.77734375" customWidth="1"/>
    <col min="5364" max="5364" width="25.77734375" customWidth="1"/>
    <col min="5610" max="5610" width="2.21875" customWidth="1"/>
    <col min="5611" max="5611" width="25.77734375" customWidth="1"/>
    <col min="5614" max="5614" width="5.77734375" customWidth="1"/>
    <col min="5615" max="5615" width="25.77734375" customWidth="1"/>
    <col min="5620" max="5620" width="25.77734375" customWidth="1"/>
    <col min="5866" max="5866" width="2.21875" customWidth="1"/>
    <col min="5867" max="5867" width="25.77734375" customWidth="1"/>
    <col min="5870" max="5870" width="5.77734375" customWidth="1"/>
    <col min="5871" max="5871" width="25.77734375" customWidth="1"/>
    <col min="5876" max="5876" width="25.77734375" customWidth="1"/>
    <col min="6122" max="6122" width="2.21875" customWidth="1"/>
    <col min="6123" max="6123" width="25.77734375" customWidth="1"/>
    <col min="6126" max="6126" width="5.77734375" customWidth="1"/>
    <col min="6127" max="6127" width="25.77734375" customWidth="1"/>
    <col min="6132" max="6132" width="25.77734375" customWidth="1"/>
    <col min="6378" max="6378" width="2.21875" customWidth="1"/>
    <col min="6379" max="6379" width="25.77734375" customWidth="1"/>
    <col min="6382" max="6382" width="5.77734375" customWidth="1"/>
    <col min="6383" max="6383" width="25.77734375" customWidth="1"/>
    <col min="6388" max="6388" width="25.77734375" customWidth="1"/>
    <col min="6634" max="6634" width="2.21875" customWidth="1"/>
    <col min="6635" max="6635" width="25.77734375" customWidth="1"/>
    <col min="6638" max="6638" width="5.77734375" customWidth="1"/>
    <col min="6639" max="6639" width="25.77734375" customWidth="1"/>
    <col min="6644" max="6644" width="25.77734375" customWidth="1"/>
    <col min="6890" max="6890" width="2.21875" customWidth="1"/>
    <col min="6891" max="6891" width="25.77734375" customWidth="1"/>
    <col min="6894" max="6894" width="5.77734375" customWidth="1"/>
    <col min="6895" max="6895" width="25.77734375" customWidth="1"/>
    <col min="6900" max="6900" width="25.77734375" customWidth="1"/>
    <col min="7146" max="7146" width="2.21875" customWidth="1"/>
    <col min="7147" max="7147" width="25.77734375" customWidth="1"/>
    <col min="7150" max="7150" width="5.77734375" customWidth="1"/>
    <col min="7151" max="7151" width="25.77734375" customWidth="1"/>
    <col min="7156" max="7156" width="25.77734375" customWidth="1"/>
    <col min="7402" max="7402" width="2.21875" customWidth="1"/>
    <col min="7403" max="7403" width="25.77734375" customWidth="1"/>
    <col min="7406" max="7406" width="5.77734375" customWidth="1"/>
    <col min="7407" max="7407" width="25.77734375" customWidth="1"/>
    <col min="7412" max="7412" width="25.77734375" customWidth="1"/>
    <col min="7658" max="7658" width="2.21875" customWidth="1"/>
    <col min="7659" max="7659" width="25.77734375" customWidth="1"/>
    <col min="7662" max="7662" width="5.77734375" customWidth="1"/>
    <col min="7663" max="7663" width="25.77734375" customWidth="1"/>
    <col min="7668" max="7668" width="25.77734375" customWidth="1"/>
    <col min="7914" max="7914" width="2.21875" customWidth="1"/>
    <col min="7915" max="7915" width="25.77734375" customWidth="1"/>
    <col min="7918" max="7918" width="5.77734375" customWidth="1"/>
    <col min="7919" max="7919" width="25.77734375" customWidth="1"/>
    <col min="7924" max="7924" width="25.77734375" customWidth="1"/>
    <col min="8170" max="8170" width="2.21875" customWidth="1"/>
    <col min="8171" max="8171" width="25.77734375" customWidth="1"/>
    <col min="8174" max="8174" width="5.77734375" customWidth="1"/>
    <col min="8175" max="8175" width="25.77734375" customWidth="1"/>
    <col min="8180" max="8180" width="25.77734375" customWidth="1"/>
    <col min="8426" max="8426" width="2.21875" customWidth="1"/>
    <col min="8427" max="8427" width="25.77734375" customWidth="1"/>
    <col min="8430" max="8430" width="5.77734375" customWidth="1"/>
    <col min="8431" max="8431" width="25.77734375" customWidth="1"/>
    <col min="8436" max="8436" width="25.77734375" customWidth="1"/>
    <col min="8682" max="8682" width="2.21875" customWidth="1"/>
    <col min="8683" max="8683" width="25.77734375" customWidth="1"/>
    <col min="8686" max="8686" width="5.77734375" customWidth="1"/>
    <col min="8687" max="8687" width="25.77734375" customWidth="1"/>
    <col min="8692" max="8692" width="25.77734375" customWidth="1"/>
    <col min="8938" max="8938" width="2.21875" customWidth="1"/>
    <col min="8939" max="8939" width="25.77734375" customWidth="1"/>
    <col min="8942" max="8942" width="5.77734375" customWidth="1"/>
    <col min="8943" max="8943" width="25.77734375" customWidth="1"/>
    <col min="8948" max="8948" width="25.77734375" customWidth="1"/>
    <col min="9194" max="9194" width="2.21875" customWidth="1"/>
    <col min="9195" max="9195" width="25.77734375" customWidth="1"/>
    <col min="9198" max="9198" width="5.77734375" customWidth="1"/>
    <col min="9199" max="9199" width="25.77734375" customWidth="1"/>
    <col min="9204" max="9204" width="25.77734375" customWidth="1"/>
    <col min="9450" max="9450" width="2.21875" customWidth="1"/>
    <col min="9451" max="9451" width="25.77734375" customWidth="1"/>
    <col min="9454" max="9454" width="5.77734375" customWidth="1"/>
    <col min="9455" max="9455" width="25.77734375" customWidth="1"/>
    <col min="9460" max="9460" width="25.77734375" customWidth="1"/>
    <col min="9706" max="9706" width="2.21875" customWidth="1"/>
    <col min="9707" max="9707" width="25.77734375" customWidth="1"/>
    <col min="9710" max="9710" width="5.77734375" customWidth="1"/>
    <col min="9711" max="9711" width="25.77734375" customWidth="1"/>
    <col min="9716" max="9716" width="25.77734375" customWidth="1"/>
    <col min="9962" max="9962" width="2.21875" customWidth="1"/>
    <col min="9963" max="9963" width="25.77734375" customWidth="1"/>
    <col min="9966" max="9966" width="5.77734375" customWidth="1"/>
    <col min="9967" max="9967" width="25.77734375" customWidth="1"/>
    <col min="9972" max="9972" width="25.77734375" customWidth="1"/>
    <col min="10218" max="10218" width="2.21875" customWidth="1"/>
    <col min="10219" max="10219" width="25.77734375" customWidth="1"/>
    <col min="10222" max="10222" width="5.77734375" customWidth="1"/>
    <col min="10223" max="10223" width="25.77734375" customWidth="1"/>
    <col min="10228" max="10228" width="25.77734375" customWidth="1"/>
    <col min="10474" max="10474" width="2.21875" customWidth="1"/>
    <col min="10475" max="10475" width="25.77734375" customWidth="1"/>
    <col min="10478" max="10478" width="5.77734375" customWidth="1"/>
    <col min="10479" max="10479" width="25.77734375" customWidth="1"/>
    <col min="10484" max="10484" width="25.77734375" customWidth="1"/>
    <col min="10730" max="10730" width="2.21875" customWidth="1"/>
    <col min="10731" max="10731" width="25.77734375" customWidth="1"/>
    <col min="10734" max="10734" width="5.77734375" customWidth="1"/>
    <col min="10735" max="10735" width="25.77734375" customWidth="1"/>
    <col min="10740" max="10740" width="25.77734375" customWidth="1"/>
    <col min="10986" max="10986" width="2.21875" customWidth="1"/>
    <col min="10987" max="10987" width="25.77734375" customWidth="1"/>
    <col min="10990" max="10990" width="5.77734375" customWidth="1"/>
    <col min="10991" max="10991" width="25.77734375" customWidth="1"/>
    <col min="10996" max="10996" width="25.77734375" customWidth="1"/>
    <col min="11242" max="11242" width="2.21875" customWidth="1"/>
    <col min="11243" max="11243" width="25.77734375" customWidth="1"/>
    <col min="11246" max="11246" width="5.77734375" customWidth="1"/>
    <col min="11247" max="11247" width="25.77734375" customWidth="1"/>
    <col min="11252" max="11252" width="25.77734375" customWidth="1"/>
    <col min="11498" max="11498" width="2.21875" customWidth="1"/>
    <col min="11499" max="11499" width="25.77734375" customWidth="1"/>
    <col min="11502" max="11502" width="5.77734375" customWidth="1"/>
    <col min="11503" max="11503" width="25.77734375" customWidth="1"/>
    <col min="11508" max="11508" width="25.77734375" customWidth="1"/>
    <col min="11754" max="11754" width="2.21875" customWidth="1"/>
    <col min="11755" max="11755" width="25.77734375" customWidth="1"/>
    <col min="11758" max="11758" width="5.77734375" customWidth="1"/>
    <col min="11759" max="11759" width="25.77734375" customWidth="1"/>
    <col min="11764" max="11764" width="25.77734375" customWidth="1"/>
    <col min="12010" max="12010" width="2.21875" customWidth="1"/>
    <col min="12011" max="12011" width="25.77734375" customWidth="1"/>
    <col min="12014" max="12014" width="5.77734375" customWidth="1"/>
    <col min="12015" max="12015" width="25.77734375" customWidth="1"/>
    <col min="12020" max="12020" width="25.77734375" customWidth="1"/>
    <col min="12266" max="12266" width="2.21875" customWidth="1"/>
    <col min="12267" max="12267" width="25.77734375" customWidth="1"/>
    <col min="12270" max="12270" width="5.77734375" customWidth="1"/>
    <col min="12271" max="12271" width="25.77734375" customWidth="1"/>
    <col min="12276" max="12276" width="25.77734375" customWidth="1"/>
    <col min="12522" max="12522" width="2.21875" customWidth="1"/>
    <col min="12523" max="12523" width="25.77734375" customWidth="1"/>
    <col min="12526" max="12526" width="5.77734375" customWidth="1"/>
    <col min="12527" max="12527" width="25.77734375" customWidth="1"/>
    <col min="12532" max="12532" width="25.77734375" customWidth="1"/>
    <col min="12778" max="12778" width="2.21875" customWidth="1"/>
    <col min="12779" max="12779" width="25.77734375" customWidth="1"/>
    <col min="12782" max="12782" width="5.77734375" customWidth="1"/>
    <col min="12783" max="12783" width="25.77734375" customWidth="1"/>
    <col min="12788" max="12788" width="25.77734375" customWidth="1"/>
    <col min="13034" max="13034" width="2.21875" customWidth="1"/>
    <col min="13035" max="13035" width="25.77734375" customWidth="1"/>
    <col min="13038" max="13038" width="5.77734375" customWidth="1"/>
    <col min="13039" max="13039" width="25.77734375" customWidth="1"/>
    <col min="13044" max="13044" width="25.77734375" customWidth="1"/>
    <col min="13290" max="13290" width="2.21875" customWidth="1"/>
    <col min="13291" max="13291" width="25.77734375" customWidth="1"/>
    <col min="13294" max="13294" width="5.77734375" customWidth="1"/>
    <col min="13295" max="13295" width="25.77734375" customWidth="1"/>
    <col min="13300" max="13300" width="25.77734375" customWidth="1"/>
    <col min="13546" max="13546" width="2.21875" customWidth="1"/>
    <col min="13547" max="13547" width="25.77734375" customWidth="1"/>
    <col min="13550" max="13550" width="5.77734375" customWidth="1"/>
    <col min="13551" max="13551" width="25.77734375" customWidth="1"/>
    <col min="13556" max="13556" width="25.77734375" customWidth="1"/>
    <col min="13802" max="13802" width="2.21875" customWidth="1"/>
    <col min="13803" max="13803" width="25.77734375" customWidth="1"/>
    <col min="13806" max="13806" width="5.77734375" customWidth="1"/>
    <col min="13807" max="13807" width="25.77734375" customWidth="1"/>
    <col min="13812" max="13812" width="25.77734375" customWidth="1"/>
    <col min="14058" max="14058" width="2.21875" customWidth="1"/>
    <col min="14059" max="14059" width="25.77734375" customWidth="1"/>
    <col min="14062" max="14062" width="5.77734375" customWidth="1"/>
    <col min="14063" max="14063" width="25.77734375" customWidth="1"/>
    <col min="14068" max="14068" width="25.77734375" customWidth="1"/>
    <col min="14314" max="14314" width="2.21875" customWidth="1"/>
    <col min="14315" max="14315" width="25.77734375" customWidth="1"/>
    <col min="14318" max="14318" width="5.77734375" customWidth="1"/>
    <col min="14319" max="14319" width="25.77734375" customWidth="1"/>
    <col min="14324" max="14324" width="25.77734375" customWidth="1"/>
    <col min="14570" max="14570" width="2.21875" customWidth="1"/>
    <col min="14571" max="14571" width="25.77734375" customWidth="1"/>
    <col min="14574" max="14574" width="5.77734375" customWidth="1"/>
    <col min="14575" max="14575" width="25.77734375" customWidth="1"/>
    <col min="14580" max="14580" width="25.77734375" customWidth="1"/>
    <col min="14826" max="14826" width="2.21875" customWidth="1"/>
    <col min="14827" max="14827" width="25.77734375" customWidth="1"/>
    <col min="14830" max="14830" width="5.77734375" customWidth="1"/>
    <col min="14831" max="14831" width="25.77734375" customWidth="1"/>
    <col min="14836" max="14836" width="25.77734375" customWidth="1"/>
    <col min="15082" max="15082" width="2.21875" customWidth="1"/>
    <col min="15083" max="15083" width="25.77734375" customWidth="1"/>
    <col min="15086" max="15086" width="5.77734375" customWidth="1"/>
    <col min="15087" max="15087" width="25.77734375" customWidth="1"/>
    <col min="15092" max="15092" width="25.77734375" customWidth="1"/>
    <col min="15338" max="15338" width="2.21875" customWidth="1"/>
    <col min="15339" max="15339" width="25.77734375" customWidth="1"/>
    <col min="15342" max="15342" width="5.77734375" customWidth="1"/>
    <col min="15343" max="15343" width="25.77734375" customWidth="1"/>
    <col min="15348" max="15348" width="25.77734375" customWidth="1"/>
    <col min="15594" max="15594" width="2.21875" customWidth="1"/>
    <col min="15595" max="15595" width="25.77734375" customWidth="1"/>
    <col min="15598" max="15598" width="5.77734375" customWidth="1"/>
    <col min="15599" max="15599" width="25.77734375" customWidth="1"/>
    <col min="15604" max="15604" width="25.77734375" customWidth="1"/>
    <col min="15850" max="15850" width="2.21875" customWidth="1"/>
    <col min="15851" max="15851" width="25.77734375" customWidth="1"/>
    <col min="15854" max="15854" width="5.77734375" customWidth="1"/>
    <col min="15855" max="15855" width="25.77734375" customWidth="1"/>
    <col min="15860" max="15860" width="25.77734375" customWidth="1"/>
    <col min="16106" max="16106" width="2.21875" customWidth="1"/>
    <col min="16107" max="16107" width="25.77734375" customWidth="1"/>
    <col min="16110" max="16110" width="5.77734375" customWidth="1"/>
    <col min="16111" max="16111" width="25.77734375" customWidth="1"/>
    <col min="16116" max="16116" width="25.77734375" customWidth="1"/>
  </cols>
  <sheetData>
    <row r="2" spans="2:10" ht="16.2" x14ac:dyDescent="0.2">
      <c r="B2" s="54" t="s">
        <v>921</v>
      </c>
      <c r="C2" s="55"/>
      <c r="D2" s="55"/>
      <c r="E2" s="55"/>
      <c r="F2" s="55"/>
      <c r="G2" s="55"/>
      <c r="H2" s="55"/>
      <c r="I2" s="55"/>
    </row>
    <row r="4" spans="2:10" s="112" customFormat="1" ht="25.05" customHeight="1" x14ac:dyDescent="0.15">
      <c r="B4" s="171" t="s">
        <v>240</v>
      </c>
      <c r="C4" s="172"/>
      <c r="D4" s="173"/>
      <c r="F4" s="171" t="s">
        <v>241</v>
      </c>
      <c r="G4" s="172"/>
      <c r="H4" s="173"/>
      <c r="J4" s="66">
        <f>ROW()</f>
        <v>4</v>
      </c>
    </row>
    <row r="5" spans="2:10" s="21" customFormat="1" ht="13.2" customHeight="1" x14ac:dyDescent="0.15">
      <c r="B5" s="37"/>
      <c r="C5" s="38" t="s">
        <v>315</v>
      </c>
      <c r="D5" s="38" t="s">
        <v>316</v>
      </c>
      <c r="E5" s="34"/>
      <c r="F5" s="37"/>
      <c r="G5" s="38" t="s">
        <v>315</v>
      </c>
      <c r="H5" s="38" t="s">
        <v>316</v>
      </c>
      <c r="I5" s="34"/>
      <c r="J5" s="34"/>
    </row>
    <row r="6" spans="2:10" s="21" customFormat="1" ht="25.05" customHeight="1" x14ac:dyDescent="0.15">
      <c r="B6" s="51" t="s">
        <v>592</v>
      </c>
      <c r="C6" s="23">
        <v>44</v>
      </c>
      <c r="D6" s="40">
        <v>9.606986899563319E-2</v>
      </c>
      <c r="E6" s="34"/>
      <c r="F6" s="51" t="s">
        <v>593</v>
      </c>
      <c r="G6" s="23">
        <v>62</v>
      </c>
      <c r="H6" s="40">
        <v>0.16621983914209115</v>
      </c>
      <c r="I6" s="34"/>
      <c r="J6" s="34"/>
    </row>
    <row r="7" spans="2:10" s="21" customFormat="1" ht="25.05" customHeight="1" x14ac:dyDescent="0.15">
      <c r="B7" s="51" t="s">
        <v>618</v>
      </c>
      <c r="C7" s="23">
        <v>26</v>
      </c>
      <c r="D7" s="40">
        <v>5.6768558951965066E-2</v>
      </c>
      <c r="E7" s="34"/>
      <c r="F7" s="51" t="s">
        <v>619</v>
      </c>
      <c r="G7" s="23">
        <v>80</v>
      </c>
      <c r="H7" s="40">
        <v>0.21447721179624665</v>
      </c>
      <c r="I7" s="34"/>
      <c r="J7" s="34"/>
    </row>
    <row r="8" spans="2:10" s="21" customFormat="1" ht="13.2" customHeight="1" x14ac:dyDescent="0.15">
      <c r="B8" s="51" t="s">
        <v>643</v>
      </c>
      <c r="C8" s="23">
        <v>13</v>
      </c>
      <c r="D8" s="40">
        <v>2.8384279475982533E-2</v>
      </c>
      <c r="E8" s="34"/>
      <c r="F8" s="51" t="s">
        <v>644</v>
      </c>
      <c r="G8" s="23">
        <v>101</v>
      </c>
      <c r="H8" s="40">
        <v>0.27077747989276141</v>
      </c>
      <c r="I8" s="34"/>
      <c r="J8" s="34"/>
    </row>
    <row r="9" spans="2:10" s="21" customFormat="1" ht="25.05" customHeight="1" x14ac:dyDescent="0.15">
      <c r="B9" s="51" t="s">
        <v>665</v>
      </c>
      <c r="C9" s="23">
        <v>13</v>
      </c>
      <c r="D9" s="40">
        <v>2.8384279475982533E-2</v>
      </c>
      <c r="E9" s="34"/>
      <c r="F9" s="51" t="s">
        <v>462</v>
      </c>
      <c r="G9" s="23">
        <v>126</v>
      </c>
      <c r="H9" s="40">
        <v>0.33780160857908847</v>
      </c>
      <c r="I9" s="34"/>
      <c r="J9" s="34"/>
    </row>
    <row r="10" spans="2:10" s="21" customFormat="1" ht="13.2" customHeight="1" x14ac:dyDescent="0.15">
      <c r="B10" s="51" t="s">
        <v>683</v>
      </c>
      <c r="C10" s="23">
        <v>36</v>
      </c>
      <c r="D10" s="40">
        <v>7.8602620087336247E-2</v>
      </c>
      <c r="E10" s="34"/>
      <c r="F10" s="51" t="s">
        <v>313</v>
      </c>
      <c r="G10" s="23">
        <v>4</v>
      </c>
      <c r="H10" s="40">
        <v>1.0723860589812333E-2</v>
      </c>
      <c r="I10" s="34"/>
      <c r="J10" s="34"/>
    </row>
    <row r="11" spans="2:10" s="21" customFormat="1" ht="13.2" customHeight="1" x14ac:dyDescent="0.15">
      <c r="B11" s="51" t="s">
        <v>698</v>
      </c>
      <c r="C11" s="23">
        <v>21</v>
      </c>
      <c r="D11" s="40">
        <v>4.5851528384279479E-2</v>
      </c>
      <c r="E11" s="34"/>
      <c r="F11" s="130" t="s">
        <v>270</v>
      </c>
      <c r="G11" s="23">
        <v>373</v>
      </c>
      <c r="H11" s="40">
        <v>1</v>
      </c>
      <c r="I11" s="34"/>
      <c r="J11" s="34"/>
    </row>
    <row r="12" spans="2:10" s="21" customFormat="1" ht="13.2" customHeight="1" x14ac:dyDescent="0.15">
      <c r="B12" s="51" t="s">
        <v>710</v>
      </c>
      <c r="C12" s="23">
        <v>13</v>
      </c>
      <c r="D12" s="40">
        <v>2.8384279475982533E-2</v>
      </c>
      <c r="E12" s="34"/>
      <c r="F12"/>
      <c r="G12"/>
      <c r="H12"/>
      <c r="I12" s="34"/>
      <c r="J12" s="34"/>
    </row>
    <row r="13" spans="2:10" s="21" customFormat="1" ht="25.05" customHeight="1" x14ac:dyDescent="0.15">
      <c r="B13" s="51" t="s">
        <v>719</v>
      </c>
      <c r="C13" s="23">
        <v>7</v>
      </c>
      <c r="D13" s="40">
        <v>1.5283842794759825E-2</v>
      </c>
      <c r="E13" s="34"/>
      <c r="F13"/>
      <c r="G13"/>
      <c r="H13"/>
      <c r="I13" s="34"/>
      <c r="J13" s="34"/>
    </row>
    <row r="14" spans="2:10" ht="13.2" customHeight="1" x14ac:dyDescent="0.15">
      <c r="B14" s="51" t="s">
        <v>727</v>
      </c>
      <c r="C14" s="23">
        <v>272</v>
      </c>
      <c r="D14" s="40">
        <v>0.59388646288209612</v>
      </c>
      <c r="E14" s="34"/>
      <c r="I14" s="34"/>
      <c r="J14" s="34"/>
    </row>
    <row r="15" spans="2:10" ht="13.2" customHeight="1" x14ac:dyDescent="0.15">
      <c r="B15" s="51" t="s">
        <v>485</v>
      </c>
      <c r="C15" s="23">
        <v>13</v>
      </c>
      <c r="D15" s="40">
        <v>2.8384279475982533E-2</v>
      </c>
      <c r="E15" s="34"/>
      <c r="I15" s="34"/>
      <c r="J15" s="34"/>
    </row>
    <row r="16" spans="2:10" ht="13.2" customHeight="1" x14ac:dyDescent="0.15">
      <c r="B16" s="130" t="s">
        <v>270</v>
      </c>
      <c r="C16" s="23">
        <v>458</v>
      </c>
      <c r="D16" s="40">
        <v>1</v>
      </c>
      <c r="E16" s="34"/>
      <c r="I16" s="34"/>
      <c r="J16" s="34"/>
    </row>
    <row r="17" spans="2:10" ht="13.2" customHeight="1" x14ac:dyDescent="0.2"/>
    <row r="18" spans="2:10" ht="13.2" customHeight="1" x14ac:dyDescent="0.2"/>
    <row r="19" spans="2:10" s="126" customFormat="1" ht="51" customHeight="1" x14ac:dyDescent="0.2">
      <c r="B19" s="171" t="s">
        <v>381</v>
      </c>
      <c r="C19" s="172"/>
      <c r="D19" s="173"/>
      <c r="E19" s="112"/>
      <c r="F19" s="171" t="s">
        <v>242</v>
      </c>
      <c r="G19" s="172"/>
      <c r="H19" s="173"/>
      <c r="J19" s="66">
        <f>ROW()</f>
        <v>19</v>
      </c>
    </row>
    <row r="20" spans="2:10" ht="13.2" customHeight="1" x14ac:dyDescent="0.15">
      <c r="B20" s="37"/>
      <c r="C20" s="38" t="s">
        <v>315</v>
      </c>
      <c r="D20" s="38" t="s">
        <v>316</v>
      </c>
      <c r="E20" s="34"/>
      <c r="F20" s="37"/>
      <c r="G20" s="38" t="s">
        <v>315</v>
      </c>
      <c r="H20" s="38" t="s">
        <v>316</v>
      </c>
    </row>
    <row r="21" spans="2:10" ht="25.05" customHeight="1" x14ac:dyDescent="0.15">
      <c r="B21" s="51" t="s">
        <v>594</v>
      </c>
      <c r="C21" s="23">
        <v>97</v>
      </c>
      <c r="D21" s="40">
        <v>0.26005361930294907</v>
      </c>
      <c r="E21" s="34"/>
      <c r="F21" s="51" t="s">
        <v>595</v>
      </c>
      <c r="G21" s="23">
        <v>3</v>
      </c>
      <c r="H21" s="40">
        <v>8.0428954423592495E-3</v>
      </c>
    </row>
    <row r="22" spans="2:10" ht="25.05" customHeight="1" x14ac:dyDescent="0.15">
      <c r="B22" s="51" t="s">
        <v>620</v>
      </c>
      <c r="C22" s="23">
        <v>269</v>
      </c>
      <c r="D22" s="40">
        <v>0.72117962466487939</v>
      </c>
      <c r="E22" s="34"/>
      <c r="F22" s="51" t="s">
        <v>621</v>
      </c>
      <c r="G22" s="23">
        <v>12</v>
      </c>
      <c r="H22" s="40">
        <v>3.2171581769436998E-2</v>
      </c>
    </row>
    <row r="23" spans="2:10" ht="25.05" customHeight="1" x14ac:dyDescent="0.15">
      <c r="B23" s="51" t="s">
        <v>272</v>
      </c>
      <c r="C23" s="23">
        <f>6+1</f>
        <v>7</v>
      </c>
      <c r="D23" s="40">
        <v>1.876675603217158E-2</v>
      </c>
      <c r="E23" s="34"/>
      <c r="F23" s="51" t="s">
        <v>645</v>
      </c>
      <c r="G23" s="23">
        <v>19</v>
      </c>
      <c r="H23" s="40">
        <v>5.0938337801608578E-2</v>
      </c>
    </row>
    <row r="24" spans="2:10" ht="13.2" customHeight="1" x14ac:dyDescent="0.15">
      <c r="B24" s="130" t="s">
        <v>270</v>
      </c>
      <c r="C24" s="23">
        <v>373</v>
      </c>
      <c r="D24" s="40">
        <v>1</v>
      </c>
      <c r="E24" s="34"/>
      <c r="F24" s="51" t="s">
        <v>666</v>
      </c>
      <c r="G24" s="23">
        <v>65</v>
      </c>
      <c r="H24" s="40">
        <v>0.17426273458445041</v>
      </c>
    </row>
    <row r="25" spans="2:10" ht="13.2" customHeight="1" x14ac:dyDescent="0.15">
      <c r="E25" s="34"/>
      <c r="F25" s="51" t="s">
        <v>684</v>
      </c>
      <c r="G25" s="23">
        <v>252</v>
      </c>
      <c r="H25" s="40">
        <v>0.67560321715817695</v>
      </c>
    </row>
    <row r="26" spans="2:10" ht="13.2" customHeight="1" x14ac:dyDescent="0.15">
      <c r="E26" s="34"/>
      <c r="F26" s="51" t="s">
        <v>549</v>
      </c>
      <c r="G26" s="23">
        <f>21+1</f>
        <v>22</v>
      </c>
      <c r="H26" s="40">
        <v>5.8981233243967826E-2</v>
      </c>
    </row>
    <row r="27" spans="2:10" ht="13.2" customHeight="1" x14ac:dyDescent="0.15">
      <c r="E27" s="34"/>
      <c r="F27" s="130" t="s">
        <v>270</v>
      </c>
      <c r="G27" s="23">
        <v>373</v>
      </c>
      <c r="H27" s="40">
        <v>1</v>
      </c>
    </row>
    <row r="28" spans="2:10" ht="13.2" customHeight="1" x14ac:dyDescent="0.2"/>
    <row r="29" spans="2:10" ht="13.2" customHeight="1" x14ac:dyDescent="0.2"/>
    <row r="30" spans="2:10" s="126" customFormat="1" ht="25.05" customHeight="1" x14ac:dyDescent="0.2">
      <c r="B30" s="171" t="s">
        <v>243</v>
      </c>
      <c r="C30" s="172"/>
      <c r="D30" s="173"/>
      <c r="J30" s="66">
        <f>ROW()</f>
        <v>30</v>
      </c>
    </row>
    <row r="31" spans="2:10" ht="13.2" customHeight="1" x14ac:dyDescent="0.15">
      <c r="B31" s="37"/>
      <c r="C31" s="38" t="s">
        <v>315</v>
      </c>
      <c r="D31" s="38" t="s">
        <v>316</v>
      </c>
    </row>
    <row r="32" spans="2:10" ht="13.2" customHeight="1" x14ac:dyDescent="0.15">
      <c r="B32" s="51" t="s">
        <v>594</v>
      </c>
      <c r="C32" s="23">
        <v>345</v>
      </c>
      <c r="D32" s="40">
        <v>0.92493297587131362</v>
      </c>
    </row>
    <row r="33" spans="2:4" ht="13.2" customHeight="1" x14ac:dyDescent="0.15">
      <c r="B33" s="51" t="s">
        <v>620</v>
      </c>
      <c r="C33" s="23">
        <v>17</v>
      </c>
      <c r="D33" s="40">
        <v>4.5576407506702415E-2</v>
      </c>
    </row>
    <row r="34" spans="2:4" ht="13.2" customHeight="1" x14ac:dyDescent="0.15">
      <c r="B34" s="51" t="s">
        <v>272</v>
      </c>
      <c r="C34" s="23">
        <v>11</v>
      </c>
      <c r="D34" s="40">
        <v>2.9490616621983913E-2</v>
      </c>
    </row>
    <row r="35" spans="2:4" ht="13.2" customHeight="1" x14ac:dyDescent="0.15">
      <c r="B35" s="130" t="s">
        <v>270</v>
      </c>
      <c r="C35" s="23">
        <v>373</v>
      </c>
      <c r="D35" s="40">
        <v>1</v>
      </c>
    </row>
  </sheetData>
  <mergeCells count="5">
    <mergeCell ref="B4:D4"/>
    <mergeCell ref="F4:H4"/>
    <mergeCell ref="B19:D19"/>
    <mergeCell ref="F19:H19"/>
    <mergeCell ref="B30:D30"/>
  </mergeCells>
  <phoneticPr fontId="5"/>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AC3D3-2437-448B-8D10-BA6E29EF209F}">
  <sheetPr codeName="Sheet11">
    <pageSetUpPr fitToPage="1"/>
  </sheetPr>
  <dimension ref="A2:BN184"/>
  <sheetViews>
    <sheetView view="pageBreakPreview" topLeftCell="A148" zoomScaleNormal="100" zoomScaleSheetLayoutView="100" workbookViewId="0">
      <selection activeCell="B154" sqref="B154:D154"/>
    </sheetView>
  </sheetViews>
  <sheetFormatPr defaultRowHeight="13.2" x14ac:dyDescent="0.2"/>
  <cols>
    <col min="1" max="1" width="2.77734375" customWidth="1"/>
    <col min="2" max="2" width="25.77734375" customWidth="1"/>
    <col min="5" max="5" width="3.77734375" customWidth="1"/>
    <col min="6" max="6" width="25.77734375" customWidth="1"/>
    <col min="9" max="9" width="2.77734375" customWidth="1"/>
    <col min="10" max="10" width="0" hidden="1" customWidth="1"/>
  </cols>
  <sheetData>
    <row r="2" spans="1:66" x14ac:dyDescent="0.15">
      <c r="B2" s="36" t="s">
        <v>4</v>
      </c>
      <c r="C2" s="167" t="s">
        <v>278</v>
      </c>
      <c r="D2" s="168"/>
      <c r="E2" s="168"/>
      <c r="F2" s="168"/>
      <c r="G2" s="169"/>
      <c r="H2" s="21"/>
    </row>
    <row r="3" spans="1:66" x14ac:dyDescent="0.15">
      <c r="B3" s="36" t="s">
        <v>315</v>
      </c>
      <c r="C3" s="170">
        <v>1366</v>
      </c>
      <c r="D3" s="170"/>
      <c r="E3" s="21"/>
      <c r="F3" s="21"/>
      <c r="G3" s="21"/>
      <c r="H3" s="21"/>
    </row>
    <row r="5" spans="1:66" s="123" customFormat="1" x14ac:dyDescent="0.2">
      <c r="A5" s="122"/>
      <c r="B5" s="171" t="s">
        <v>29</v>
      </c>
      <c r="C5" s="172"/>
      <c r="D5" s="173"/>
      <c r="E5" s="122"/>
      <c r="F5" s="171" t="s">
        <v>30</v>
      </c>
      <c r="G5" s="172"/>
      <c r="H5" s="173"/>
      <c r="I5" s="122"/>
      <c r="J5" s="123">
        <f>ROW()</f>
        <v>5</v>
      </c>
      <c r="Q5" s="122"/>
      <c r="X5" s="122"/>
      <c r="AF5" s="122"/>
      <c r="AN5" s="122"/>
      <c r="AV5" s="122"/>
      <c r="BD5" s="122"/>
      <c r="BL5" s="122"/>
    </row>
    <row r="6" spans="1:66" x14ac:dyDescent="0.15">
      <c r="A6" s="34"/>
      <c r="B6" s="38"/>
      <c r="C6" s="38" t="s">
        <v>315</v>
      </c>
      <c r="D6" s="38" t="s">
        <v>316</v>
      </c>
      <c r="E6" s="34"/>
      <c r="F6" s="38"/>
      <c r="G6" s="38" t="s">
        <v>315</v>
      </c>
      <c r="H6" s="38" t="s">
        <v>316</v>
      </c>
      <c r="I6" s="34"/>
      <c r="Q6" s="34"/>
      <c r="X6" s="34"/>
      <c r="AF6" s="34"/>
      <c r="AN6" s="34"/>
      <c r="AV6" s="34"/>
      <c r="BD6" s="34"/>
      <c r="BL6" s="34"/>
    </row>
    <row r="7" spans="1:66" x14ac:dyDescent="0.2">
      <c r="A7" s="34"/>
      <c r="B7" s="39" t="s">
        <v>280</v>
      </c>
      <c r="C7" s="23">
        <v>590</v>
      </c>
      <c r="D7" s="40">
        <v>0.43191800878477299</v>
      </c>
      <c r="E7" s="34"/>
      <c r="F7" s="39" t="s">
        <v>325</v>
      </c>
      <c r="G7" s="23">
        <v>77</v>
      </c>
      <c r="H7" s="40">
        <v>5.6368960468521197E-2</v>
      </c>
      <c r="I7" s="34"/>
      <c r="J7" s="50"/>
      <c r="Q7" s="34"/>
      <c r="X7" s="34"/>
      <c r="AF7" s="34"/>
      <c r="AN7" s="34"/>
      <c r="AV7" s="34"/>
      <c r="BD7" s="34"/>
      <c r="BL7" s="34"/>
      <c r="BN7" s="49"/>
    </row>
    <row r="8" spans="1:66" x14ac:dyDescent="0.15">
      <c r="A8" s="34"/>
      <c r="B8" s="39" t="s">
        <v>281</v>
      </c>
      <c r="C8" s="23">
        <v>748</v>
      </c>
      <c r="D8" s="40">
        <v>0.54758418740849202</v>
      </c>
      <c r="E8" s="34"/>
      <c r="F8" s="39" t="s">
        <v>334</v>
      </c>
      <c r="G8" s="23">
        <v>118</v>
      </c>
      <c r="H8" s="40">
        <v>8.6383601756954601E-2</v>
      </c>
      <c r="I8" s="34"/>
      <c r="Q8" s="34"/>
      <c r="X8" s="34"/>
      <c r="AF8" s="34"/>
      <c r="AN8" s="34"/>
      <c r="AV8" s="34"/>
      <c r="BD8" s="34"/>
      <c r="BL8" s="34"/>
    </row>
    <row r="9" spans="1:66" x14ac:dyDescent="0.15">
      <c r="A9" s="34"/>
      <c r="B9" s="39" t="s">
        <v>279</v>
      </c>
      <c r="C9" s="23">
        <v>6</v>
      </c>
      <c r="D9" s="40">
        <v>4.3923865300146397E-3</v>
      </c>
      <c r="E9" s="34"/>
      <c r="F9" s="39" t="s">
        <v>344</v>
      </c>
      <c r="G9" s="23">
        <v>197</v>
      </c>
      <c r="H9" s="40">
        <v>0.14421669106881399</v>
      </c>
      <c r="I9" s="34"/>
      <c r="Q9" s="34"/>
      <c r="X9" s="34"/>
      <c r="AF9" s="34"/>
      <c r="AN9" s="34"/>
      <c r="AV9" s="34"/>
      <c r="BD9" s="34"/>
      <c r="BL9" s="34"/>
    </row>
    <row r="10" spans="1:66" x14ac:dyDescent="0.15">
      <c r="A10" s="34"/>
      <c r="B10" s="39" t="s">
        <v>282</v>
      </c>
      <c r="C10" s="23">
        <v>22</v>
      </c>
      <c r="D10" s="40">
        <v>1.61054172767204E-2</v>
      </c>
      <c r="E10" s="34"/>
      <c r="F10" s="39" t="s">
        <v>352</v>
      </c>
      <c r="G10" s="23">
        <v>253</v>
      </c>
      <c r="H10" s="40">
        <v>0.185212298682284</v>
      </c>
      <c r="I10" s="34"/>
      <c r="Q10" s="34"/>
      <c r="X10" s="34"/>
      <c r="AF10" s="34"/>
      <c r="AN10" s="34"/>
      <c r="AV10" s="34"/>
      <c r="BD10" s="34"/>
      <c r="BL10" s="34"/>
    </row>
    <row r="11" spans="1:66" x14ac:dyDescent="0.15">
      <c r="A11" s="34"/>
      <c r="B11" s="43" t="s">
        <v>270</v>
      </c>
      <c r="C11" s="23">
        <v>1366</v>
      </c>
      <c r="D11" s="40">
        <v>1</v>
      </c>
      <c r="E11" s="34"/>
      <c r="F11" s="39" t="s">
        <v>31</v>
      </c>
      <c r="G11" s="23">
        <v>126</v>
      </c>
      <c r="H11" s="40">
        <v>9.2240117130307497E-2</v>
      </c>
      <c r="I11" s="34"/>
      <c r="Q11" s="34"/>
      <c r="X11" s="34"/>
      <c r="AF11" s="34"/>
      <c r="AN11" s="34"/>
      <c r="AV11" s="34"/>
      <c r="BD11" s="34"/>
      <c r="BL11" s="34"/>
    </row>
    <row r="12" spans="1:66" x14ac:dyDescent="0.15">
      <c r="A12" s="34"/>
      <c r="E12" s="34"/>
      <c r="F12" s="39" t="s">
        <v>32</v>
      </c>
      <c r="G12" s="23">
        <v>144</v>
      </c>
      <c r="H12" s="40">
        <v>0.10541727672035101</v>
      </c>
      <c r="I12" s="34"/>
      <c r="Q12" s="34"/>
      <c r="X12" s="34"/>
      <c r="AF12" s="34"/>
      <c r="AN12" s="34"/>
      <c r="AV12" s="34"/>
      <c r="BD12" s="34"/>
      <c r="BL12" s="34"/>
    </row>
    <row r="13" spans="1:66" x14ac:dyDescent="0.15">
      <c r="A13" s="34"/>
      <c r="E13" s="34"/>
      <c r="F13" s="39" t="s">
        <v>33</v>
      </c>
      <c r="G13" s="23">
        <v>238</v>
      </c>
      <c r="H13" s="40">
        <v>0.174231332357247</v>
      </c>
      <c r="I13" s="34"/>
      <c r="Q13" s="34"/>
      <c r="X13" s="34"/>
      <c r="AF13" s="34"/>
      <c r="AN13" s="34"/>
      <c r="AV13" s="34"/>
      <c r="BD13" s="34"/>
      <c r="BL13" s="34"/>
    </row>
    <row r="14" spans="1:66" x14ac:dyDescent="0.15">
      <c r="A14" s="34"/>
      <c r="E14" s="34"/>
      <c r="F14" s="39" t="s">
        <v>34</v>
      </c>
      <c r="G14" s="23">
        <v>208</v>
      </c>
      <c r="H14" s="40">
        <v>0.15226939970717401</v>
      </c>
      <c r="I14" s="34"/>
      <c r="X14" s="34"/>
      <c r="AF14" s="34"/>
      <c r="AN14" s="34"/>
      <c r="AV14" s="34"/>
      <c r="BD14" s="34"/>
      <c r="BL14" s="34"/>
    </row>
    <row r="15" spans="1:66" x14ac:dyDescent="0.15">
      <c r="A15" s="34"/>
      <c r="E15" s="34"/>
      <c r="F15" s="39" t="s">
        <v>35</v>
      </c>
      <c r="G15" s="23">
        <v>5</v>
      </c>
      <c r="H15" s="40">
        <v>3.6603221083455302E-3</v>
      </c>
      <c r="I15" s="34"/>
      <c r="X15" s="34"/>
      <c r="AF15" s="34"/>
      <c r="BD15" s="34"/>
      <c r="BL15" s="34"/>
    </row>
    <row r="16" spans="1:66" x14ac:dyDescent="0.15">
      <c r="A16" s="35"/>
      <c r="E16" s="35"/>
      <c r="F16" s="43" t="s">
        <v>270</v>
      </c>
      <c r="G16" s="23">
        <v>1366</v>
      </c>
      <c r="H16" s="40">
        <v>1</v>
      </c>
      <c r="I16" s="35"/>
      <c r="X16" s="35"/>
      <c r="AF16" s="35"/>
      <c r="BD16" s="35"/>
      <c r="BL16" s="34"/>
    </row>
    <row r="17" spans="1:64" x14ac:dyDescent="0.2">
      <c r="A17" s="34"/>
      <c r="I17" s="34"/>
      <c r="X17" s="34"/>
      <c r="AF17" s="34"/>
      <c r="BD17" s="34"/>
      <c r="BL17" s="34"/>
    </row>
    <row r="18" spans="1:64" x14ac:dyDescent="0.2">
      <c r="A18" s="35"/>
      <c r="I18" s="35"/>
      <c r="X18" s="35"/>
      <c r="AF18" s="35"/>
      <c r="BD18" s="35"/>
      <c r="BL18" s="34"/>
    </row>
    <row r="19" spans="1:64" s="125" customFormat="1" x14ac:dyDescent="0.2">
      <c r="A19" s="124"/>
      <c r="B19" s="171" t="s">
        <v>36</v>
      </c>
      <c r="C19" s="172"/>
      <c r="D19" s="173"/>
      <c r="E19" s="122"/>
      <c r="F19" s="171" t="s">
        <v>41</v>
      </c>
      <c r="G19" s="172"/>
      <c r="H19" s="173"/>
      <c r="I19" s="124"/>
      <c r="J19" s="123">
        <f>ROW()</f>
        <v>19</v>
      </c>
      <c r="X19" s="124"/>
      <c r="AF19" s="124"/>
      <c r="BD19" s="124"/>
      <c r="BL19" s="124"/>
    </row>
    <row r="20" spans="1:64" x14ac:dyDescent="0.15">
      <c r="A20" s="34"/>
      <c r="B20" s="38"/>
      <c r="C20" s="38" t="s">
        <v>315</v>
      </c>
      <c r="D20" s="38" t="s">
        <v>316</v>
      </c>
      <c r="E20" s="34"/>
      <c r="F20" s="38"/>
      <c r="G20" s="38" t="s">
        <v>315</v>
      </c>
      <c r="H20" s="38" t="s">
        <v>316</v>
      </c>
      <c r="I20" s="34"/>
      <c r="X20" s="34"/>
      <c r="AF20" s="34"/>
      <c r="BD20" s="34"/>
      <c r="BL20" s="34"/>
    </row>
    <row r="21" spans="1:64" x14ac:dyDescent="0.15">
      <c r="A21" s="34"/>
      <c r="B21" s="39" t="s">
        <v>326</v>
      </c>
      <c r="C21" s="117">
        <v>329</v>
      </c>
      <c r="D21" s="40">
        <v>0.24084919472913599</v>
      </c>
      <c r="E21" s="34"/>
      <c r="F21" s="39" t="s">
        <v>327</v>
      </c>
      <c r="G21" s="23">
        <v>186</v>
      </c>
      <c r="H21" s="40">
        <v>0.13616398243045399</v>
      </c>
      <c r="I21" s="34"/>
      <c r="X21" s="34"/>
      <c r="AF21" s="34"/>
      <c r="BD21" s="34"/>
      <c r="BL21" s="34"/>
    </row>
    <row r="22" spans="1:64" x14ac:dyDescent="0.15">
      <c r="A22" s="34"/>
      <c r="B22" s="39" t="s">
        <v>335</v>
      </c>
      <c r="C22" s="23">
        <v>236</v>
      </c>
      <c r="D22" s="40">
        <v>0.17276720351390901</v>
      </c>
      <c r="E22" s="34"/>
      <c r="F22" s="39" t="s">
        <v>336</v>
      </c>
      <c r="G22" s="23">
        <v>1172</v>
      </c>
      <c r="H22" s="40">
        <v>0.85797950219619301</v>
      </c>
      <c r="I22" s="34"/>
      <c r="X22" s="34"/>
      <c r="AF22" s="34"/>
      <c r="BD22" s="34"/>
      <c r="BL22" s="34"/>
    </row>
    <row r="23" spans="1:64" x14ac:dyDescent="0.15">
      <c r="A23" s="34"/>
      <c r="B23" s="39" t="s">
        <v>345</v>
      </c>
      <c r="C23" s="23">
        <v>59</v>
      </c>
      <c r="D23" s="40">
        <v>4.31918008784773E-2</v>
      </c>
      <c r="E23" s="34"/>
      <c r="F23" s="39" t="s">
        <v>272</v>
      </c>
      <c r="G23" s="23">
        <v>8</v>
      </c>
      <c r="H23" s="40">
        <v>5.8565153733528604E-3</v>
      </c>
      <c r="I23" s="34"/>
      <c r="X23" s="34"/>
      <c r="AF23" s="34"/>
      <c r="BD23" s="34"/>
      <c r="BL23" s="34"/>
    </row>
    <row r="24" spans="1:64" x14ac:dyDescent="0.15">
      <c r="A24" s="34"/>
      <c r="B24" s="39" t="s">
        <v>353</v>
      </c>
      <c r="C24" s="23">
        <v>330</v>
      </c>
      <c r="D24" s="40">
        <v>0.241581259150805</v>
      </c>
      <c r="E24" s="34"/>
      <c r="F24" s="43" t="s">
        <v>270</v>
      </c>
      <c r="G24" s="23">
        <v>1366</v>
      </c>
      <c r="H24" s="40">
        <v>1</v>
      </c>
      <c r="I24" s="34"/>
      <c r="X24" s="34"/>
      <c r="AF24" s="34"/>
      <c r="BD24" s="34"/>
      <c r="BL24" s="34"/>
    </row>
    <row r="25" spans="1:64" x14ac:dyDescent="0.15">
      <c r="A25" s="34"/>
      <c r="B25" s="39" t="s">
        <v>37</v>
      </c>
      <c r="C25" s="23">
        <v>234</v>
      </c>
      <c r="D25" s="40">
        <v>0.17130307467057099</v>
      </c>
      <c r="E25" s="34"/>
      <c r="I25" s="34"/>
      <c r="X25" s="34"/>
      <c r="AF25" s="34"/>
      <c r="BD25" s="34"/>
      <c r="BL25" s="34"/>
    </row>
    <row r="26" spans="1:64" x14ac:dyDescent="0.15">
      <c r="A26" s="34"/>
      <c r="B26" s="39" t="s">
        <v>38</v>
      </c>
      <c r="C26" s="23">
        <v>145</v>
      </c>
      <c r="D26" s="40">
        <v>0.106149341142021</v>
      </c>
      <c r="E26" s="34"/>
      <c r="I26" s="34"/>
      <c r="X26" s="34"/>
      <c r="AF26" s="34"/>
      <c r="BD26" s="34"/>
      <c r="BL26" s="34"/>
    </row>
    <row r="27" spans="1:64" x14ac:dyDescent="0.15">
      <c r="A27" s="34"/>
      <c r="B27" s="39" t="s">
        <v>39</v>
      </c>
      <c r="C27" s="23">
        <v>13</v>
      </c>
      <c r="D27" s="40">
        <v>9.5168374816983897E-3</v>
      </c>
      <c r="E27" s="34"/>
      <c r="I27" s="34"/>
      <c r="X27" s="34"/>
      <c r="AF27" s="34"/>
      <c r="BD27" s="34"/>
      <c r="BL27" s="34"/>
    </row>
    <row r="28" spans="1:64" x14ac:dyDescent="0.15">
      <c r="A28" s="34"/>
      <c r="B28" s="39" t="s">
        <v>40</v>
      </c>
      <c r="C28" s="23">
        <v>9</v>
      </c>
      <c r="D28" s="40">
        <v>6.5885797950219604E-3</v>
      </c>
      <c r="E28" s="34"/>
      <c r="I28" s="34"/>
      <c r="X28" s="34"/>
      <c r="AF28" s="34"/>
      <c r="BD28" s="34"/>
      <c r="BL28" s="34"/>
    </row>
    <row r="29" spans="1:64" x14ac:dyDescent="0.15">
      <c r="A29" s="34"/>
      <c r="B29" s="39" t="s">
        <v>35</v>
      </c>
      <c r="C29" s="23">
        <v>11</v>
      </c>
      <c r="D29" s="40">
        <v>8.0527086383601794E-3</v>
      </c>
      <c r="E29" s="34"/>
      <c r="I29" s="34"/>
      <c r="X29" s="34"/>
      <c r="AF29" s="34"/>
      <c r="BD29" s="34"/>
      <c r="BL29" s="34"/>
    </row>
    <row r="30" spans="1:64" x14ac:dyDescent="0.15">
      <c r="A30" s="34"/>
      <c r="B30" s="43" t="s">
        <v>270</v>
      </c>
      <c r="C30" s="23">
        <v>1366</v>
      </c>
      <c r="D30" s="40">
        <v>1</v>
      </c>
      <c r="E30" s="35"/>
      <c r="I30" s="34"/>
      <c r="X30" s="34"/>
      <c r="AF30" s="34"/>
      <c r="BD30" s="34"/>
      <c r="BL30" s="34"/>
    </row>
    <row r="31" spans="1:64" x14ac:dyDescent="0.2">
      <c r="A31" s="34"/>
      <c r="I31" s="34"/>
      <c r="X31" s="34"/>
      <c r="AF31" s="34"/>
      <c r="BD31" s="34"/>
      <c r="BL31" s="34"/>
    </row>
    <row r="32" spans="1:64" x14ac:dyDescent="0.2">
      <c r="A32" s="34"/>
      <c r="I32" s="34"/>
      <c r="X32" s="34"/>
      <c r="AF32" s="34"/>
      <c r="BD32" s="34"/>
      <c r="BL32" s="34"/>
    </row>
    <row r="33" spans="1:64" s="125" customFormat="1" x14ac:dyDescent="0.2">
      <c r="A33" s="124"/>
      <c r="B33" s="171" t="s">
        <v>42</v>
      </c>
      <c r="C33" s="172"/>
      <c r="D33" s="173"/>
      <c r="E33" s="122"/>
      <c r="F33" s="171" t="s">
        <v>1322</v>
      </c>
      <c r="G33" s="172"/>
      <c r="H33" s="173"/>
      <c r="I33" s="124"/>
      <c r="J33" s="123">
        <f>ROW()</f>
        <v>33</v>
      </c>
      <c r="X33" s="124"/>
      <c r="AF33" s="124"/>
      <c r="BD33" s="124"/>
      <c r="BL33" s="124"/>
    </row>
    <row r="34" spans="1:64" x14ac:dyDescent="0.15">
      <c r="A34" s="34"/>
      <c r="B34" s="38"/>
      <c r="C34" s="38" t="s">
        <v>315</v>
      </c>
      <c r="D34" s="38" t="s">
        <v>316</v>
      </c>
      <c r="E34" s="34"/>
      <c r="F34" s="38"/>
      <c r="G34" s="38" t="s">
        <v>315</v>
      </c>
      <c r="H34" s="38" t="s">
        <v>316</v>
      </c>
      <c r="I34" s="34"/>
      <c r="X34" s="34"/>
      <c r="AF34" s="34"/>
      <c r="BD34" s="34"/>
      <c r="BL34" s="34"/>
    </row>
    <row r="35" spans="1:64" x14ac:dyDescent="0.15">
      <c r="A35" s="34"/>
      <c r="B35" s="39" t="s">
        <v>317</v>
      </c>
      <c r="C35" s="23">
        <v>96</v>
      </c>
      <c r="D35" s="40">
        <v>7.0278184480234304E-2</v>
      </c>
      <c r="E35" s="34"/>
      <c r="F35" s="39" t="s">
        <v>284</v>
      </c>
      <c r="G35" s="23">
        <v>3</v>
      </c>
      <c r="H35" s="40">
        <v>2.1961932650073198E-3</v>
      </c>
      <c r="I35" s="34"/>
      <c r="X35" s="34"/>
      <c r="AF35" s="34"/>
      <c r="BD35" s="34"/>
      <c r="BL35" s="34"/>
    </row>
    <row r="36" spans="1:64" x14ac:dyDescent="0.15">
      <c r="A36" s="34"/>
      <c r="B36" s="39" t="s">
        <v>319</v>
      </c>
      <c r="C36" s="23">
        <v>87</v>
      </c>
      <c r="D36" s="40">
        <v>6.36896046852123E-2</v>
      </c>
      <c r="E36" s="34"/>
      <c r="F36" s="39" t="s">
        <v>285</v>
      </c>
      <c r="G36" s="23">
        <v>65</v>
      </c>
      <c r="H36" s="40">
        <v>4.7584187408491997E-2</v>
      </c>
      <c r="I36" s="34"/>
      <c r="X36" s="34"/>
      <c r="AF36" s="34"/>
      <c r="BD36" s="34"/>
      <c r="BH36" s="34"/>
      <c r="BL36" s="34"/>
    </row>
    <row r="37" spans="1:64" ht="25.05" customHeight="1" x14ac:dyDescent="0.15">
      <c r="A37" s="34"/>
      <c r="B37" s="39" t="s">
        <v>321</v>
      </c>
      <c r="C37" s="23">
        <v>202</v>
      </c>
      <c r="D37" s="40">
        <v>0.14787701317716001</v>
      </c>
      <c r="E37" s="34"/>
      <c r="F37" s="118" t="s">
        <v>286</v>
      </c>
      <c r="G37" s="23">
        <v>367</v>
      </c>
      <c r="H37" s="40">
        <v>0.268667642752562</v>
      </c>
      <c r="I37" s="34"/>
      <c r="X37" s="34"/>
      <c r="AF37" s="34"/>
      <c r="BD37" s="34"/>
      <c r="BH37" s="34"/>
      <c r="BL37" s="34"/>
    </row>
    <row r="38" spans="1:64" ht="25.05" customHeight="1" x14ac:dyDescent="0.15">
      <c r="A38" s="34"/>
      <c r="B38" s="39" t="s">
        <v>323</v>
      </c>
      <c r="C38" s="23">
        <v>279</v>
      </c>
      <c r="D38" s="40">
        <v>0.20424597364568101</v>
      </c>
      <c r="E38" s="34"/>
      <c r="F38" s="118" t="s">
        <v>287</v>
      </c>
      <c r="G38" s="23">
        <v>265</v>
      </c>
      <c r="H38" s="40">
        <v>0.19399707174231301</v>
      </c>
      <c r="I38" s="34"/>
      <c r="X38" s="34"/>
      <c r="AF38" s="34"/>
      <c r="BD38" s="34"/>
      <c r="BH38" s="34"/>
      <c r="BL38" s="34"/>
    </row>
    <row r="39" spans="1:64" x14ac:dyDescent="0.15">
      <c r="A39" s="34"/>
      <c r="B39" s="39" t="s">
        <v>43</v>
      </c>
      <c r="C39" s="23">
        <v>695</v>
      </c>
      <c r="D39" s="40">
        <v>0.50878477306002901</v>
      </c>
      <c r="E39" s="34"/>
      <c r="F39" s="39" t="s">
        <v>288</v>
      </c>
      <c r="G39" s="23">
        <v>85</v>
      </c>
      <c r="H39" s="40">
        <v>6.2225475841874101E-2</v>
      </c>
      <c r="I39" s="34"/>
      <c r="X39" s="34"/>
      <c r="AF39" s="34"/>
      <c r="BD39" s="34"/>
      <c r="BH39" s="34"/>
      <c r="BL39" s="34"/>
    </row>
    <row r="40" spans="1:64" x14ac:dyDescent="0.15">
      <c r="A40" s="34"/>
      <c r="B40" s="39" t="s">
        <v>44</v>
      </c>
      <c r="C40" s="23">
        <v>7</v>
      </c>
      <c r="D40" s="40">
        <v>5.12445095168375E-3</v>
      </c>
      <c r="E40" s="34"/>
      <c r="F40" s="39" t="s">
        <v>289</v>
      </c>
      <c r="G40" s="23">
        <v>140</v>
      </c>
      <c r="H40" s="40">
        <v>0.10248901903367499</v>
      </c>
      <c r="I40" s="34"/>
      <c r="X40" s="34"/>
      <c r="AF40" s="34"/>
      <c r="BD40" s="34"/>
      <c r="BH40" s="34"/>
      <c r="BL40" s="34"/>
    </row>
    <row r="41" spans="1:64" x14ac:dyDescent="0.15">
      <c r="A41" s="34"/>
      <c r="B41" s="43" t="s">
        <v>270</v>
      </c>
      <c r="C41" s="23">
        <v>1366</v>
      </c>
      <c r="D41" s="40">
        <v>1</v>
      </c>
      <c r="E41" s="34"/>
      <c r="F41" s="39" t="s">
        <v>290</v>
      </c>
      <c r="G41" s="23">
        <v>26</v>
      </c>
      <c r="H41" s="40">
        <v>1.90336749633968E-2</v>
      </c>
      <c r="I41" s="34"/>
      <c r="X41" s="34"/>
      <c r="AF41" s="34"/>
      <c r="BD41" s="34"/>
      <c r="BH41" s="34"/>
      <c r="BL41" s="34"/>
    </row>
    <row r="42" spans="1:64" x14ac:dyDescent="0.15">
      <c r="A42" s="34"/>
      <c r="E42" s="34"/>
      <c r="F42" s="39" t="s">
        <v>291</v>
      </c>
      <c r="G42" s="23">
        <v>399</v>
      </c>
      <c r="H42" s="40">
        <v>0.29209370424597397</v>
      </c>
      <c r="I42" s="34"/>
      <c r="X42" s="34"/>
      <c r="AF42" s="34"/>
      <c r="BD42" s="34"/>
      <c r="BH42" s="34"/>
      <c r="BL42" s="34"/>
    </row>
    <row r="43" spans="1:64" x14ac:dyDescent="0.15">
      <c r="A43" s="34"/>
      <c r="E43" s="34"/>
      <c r="F43" s="39" t="s">
        <v>283</v>
      </c>
      <c r="G43" s="23">
        <v>16</v>
      </c>
      <c r="H43" s="40">
        <v>1.17130307467057E-2</v>
      </c>
      <c r="I43" s="34"/>
      <c r="X43" s="34"/>
      <c r="AF43" s="34"/>
      <c r="BD43" s="34"/>
      <c r="BH43" s="34"/>
      <c r="BL43" s="34"/>
    </row>
    <row r="44" spans="1:64" x14ac:dyDescent="0.15">
      <c r="A44" s="34"/>
      <c r="E44" s="35"/>
      <c r="F44" s="43" t="s">
        <v>270</v>
      </c>
      <c r="G44" s="23">
        <v>1366</v>
      </c>
      <c r="H44" s="40">
        <v>1</v>
      </c>
      <c r="I44" s="34"/>
      <c r="X44" s="34"/>
      <c r="AF44" s="34"/>
      <c r="BD44" s="34"/>
      <c r="BH44" s="34"/>
      <c r="BL44" s="34"/>
    </row>
    <row r="47" spans="1:64" s="125" customFormat="1" ht="37.5" customHeight="1" x14ac:dyDescent="0.2">
      <c r="B47" s="171" t="s">
        <v>45</v>
      </c>
      <c r="C47" s="172"/>
      <c r="D47" s="173"/>
      <c r="E47" s="122"/>
      <c r="F47" s="174" t="s">
        <v>276</v>
      </c>
      <c r="G47" s="174"/>
      <c r="H47" s="174"/>
      <c r="J47" s="123">
        <f>ROW()</f>
        <v>47</v>
      </c>
    </row>
    <row r="48" spans="1:64" x14ac:dyDescent="0.15">
      <c r="B48" s="38"/>
      <c r="C48" s="38" t="s">
        <v>315</v>
      </c>
      <c r="D48" s="38" t="s">
        <v>316</v>
      </c>
      <c r="E48" s="34"/>
      <c r="F48" s="37"/>
      <c r="G48" s="38" t="s">
        <v>18</v>
      </c>
      <c r="H48" s="38" t="s">
        <v>275</v>
      </c>
    </row>
    <row r="49" spans="2:18" x14ac:dyDescent="0.15">
      <c r="B49" s="39" t="s">
        <v>292</v>
      </c>
      <c r="C49" s="23">
        <v>280</v>
      </c>
      <c r="D49" s="40">
        <v>0.20497803806734999</v>
      </c>
      <c r="E49" s="34"/>
      <c r="F49" s="39" t="s">
        <v>997</v>
      </c>
      <c r="G49" s="23">
        <v>4</v>
      </c>
      <c r="H49" s="40">
        <v>6.0606060606060608E-2</v>
      </c>
    </row>
    <row r="50" spans="2:18" x14ac:dyDescent="0.15">
      <c r="B50" s="39" t="s">
        <v>337</v>
      </c>
      <c r="C50" s="23">
        <v>80</v>
      </c>
      <c r="D50" s="40">
        <v>5.8565153733528601E-2</v>
      </c>
      <c r="E50" s="34"/>
      <c r="F50" s="39" t="s">
        <v>1008</v>
      </c>
      <c r="G50" s="23">
        <v>3</v>
      </c>
      <c r="H50" s="40">
        <v>4.5454545454545456E-2</v>
      </c>
    </row>
    <row r="51" spans="2:18" x14ac:dyDescent="0.15">
      <c r="B51" s="39" t="s">
        <v>346</v>
      </c>
      <c r="C51" s="23">
        <v>47</v>
      </c>
      <c r="D51" s="40">
        <v>3.4407027818447997E-2</v>
      </c>
      <c r="E51" s="34"/>
      <c r="F51" s="39" t="s">
        <v>1010</v>
      </c>
      <c r="G51" s="23">
        <v>3</v>
      </c>
      <c r="H51" s="40">
        <v>4.5454545454545456E-2</v>
      </c>
    </row>
    <row r="52" spans="2:18" x14ac:dyDescent="0.15">
      <c r="B52" s="39" t="s">
        <v>354</v>
      </c>
      <c r="C52" s="23">
        <v>45</v>
      </c>
      <c r="D52" s="40">
        <v>3.2942898975109797E-2</v>
      </c>
      <c r="E52" s="34"/>
      <c r="F52" s="39" t="s">
        <v>1009</v>
      </c>
      <c r="G52" s="23">
        <v>2</v>
      </c>
      <c r="H52" s="40">
        <v>3.0303030303030304E-2</v>
      </c>
    </row>
    <row r="53" spans="2:18" x14ac:dyDescent="0.15">
      <c r="B53" s="39" t="s">
        <v>46</v>
      </c>
      <c r="C53" s="23">
        <v>32</v>
      </c>
      <c r="D53" s="40">
        <v>2.34260614934114E-2</v>
      </c>
      <c r="E53" s="34"/>
      <c r="F53" s="39" t="s">
        <v>999</v>
      </c>
      <c r="G53" s="23">
        <v>1</v>
      </c>
      <c r="H53" s="40">
        <v>1.5151515151515152E-2</v>
      </c>
    </row>
    <row r="54" spans="2:18" x14ac:dyDescent="0.15">
      <c r="B54" s="39" t="s">
        <v>47</v>
      </c>
      <c r="C54" s="23">
        <v>22</v>
      </c>
      <c r="D54" s="40">
        <v>1.61054172767204E-2</v>
      </c>
      <c r="E54" s="34"/>
      <c r="F54" s="39" t="s">
        <v>1011</v>
      </c>
      <c r="G54" s="23">
        <v>1</v>
      </c>
      <c r="H54" s="40">
        <v>1.5151515151515152E-2</v>
      </c>
      <c r="O54" s="119"/>
      <c r="P54" s="120"/>
      <c r="Q54" s="121"/>
      <c r="R54" s="56"/>
    </row>
    <row r="55" spans="2:18" x14ac:dyDescent="0.15">
      <c r="B55" s="39" t="s">
        <v>48</v>
      </c>
      <c r="C55" s="23">
        <v>8</v>
      </c>
      <c r="D55" s="40">
        <v>5.8565153733528604E-3</v>
      </c>
      <c r="E55" s="34"/>
      <c r="F55" s="39" t="s">
        <v>1012</v>
      </c>
      <c r="G55" s="23">
        <v>1</v>
      </c>
      <c r="H55" s="40">
        <v>1.5151515151515152E-2</v>
      </c>
      <c r="O55" s="119"/>
      <c r="P55" s="120"/>
      <c r="Q55" s="121"/>
      <c r="R55" s="56"/>
    </row>
    <row r="56" spans="2:18" x14ac:dyDescent="0.15">
      <c r="B56" s="39" t="s">
        <v>49</v>
      </c>
      <c r="C56" s="23">
        <v>19</v>
      </c>
      <c r="D56" s="40">
        <v>1.3909224011713E-2</v>
      </c>
      <c r="E56" s="34"/>
      <c r="F56" s="39" t="s">
        <v>1013</v>
      </c>
      <c r="G56" s="23">
        <v>1</v>
      </c>
      <c r="H56" s="40">
        <v>1.5151515151515152E-2</v>
      </c>
      <c r="O56" s="119"/>
      <c r="P56" s="120"/>
      <c r="Q56" s="121"/>
      <c r="R56" s="56"/>
    </row>
    <row r="57" spans="2:18" x14ac:dyDescent="0.15">
      <c r="B57" s="39" t="s">
        <v>50</v>
      </c>
      <c r="C57" s="23">
        <v>13</v>
      </c>
      <c r="D57" s="40">
        <v>9.5168374816983897E-3</v>
      </c>
      <c r="E57" s="34"/>
      <c r="F57" s="39" t="s">
        <v>1014</v>
      </c>
      <c r="G57" s="23">
        <v>1</v>
      </c>
      <c r="H57" s="40">
        <v>1.5151515151515152E-2</v>
      </c>
      <c r="O57" s="119"/>
      <c r="P57" s="120"/>
      <c r="Q57" s="121"/>
      <c r="R57" s="56"/>
    </row>
    <row r="58" spans="2:18" x14ac:dyDescent="0.15">
      <c r="B58" s="39" t="s">
        <v>51</v>
      </c>
      <c r="C58" s="23">
        <v>10</v>
      </c>
      <c r="D58" s="40">
        <v>7.3206442166910699E-3</v>
      </c>
      <c r="E58" s="35"/>
      <c r="F58" s="39" t="s">
        <v>1015</v>
      </c>
      <c r="G58" s="23">
        <v>1</v>
      </c>
      <c r="H58" s="40">
        <v>1.5151515151515152E-2</v>
      </c>
      <c r="O58" s="119"/>
      <c r="P58" s="120"/>
      <c r="Q58" s="121"/>
      <c r="R58" s="56"/>
    </row>
    <row r="59" spans="2:18" x14ac:dyDescent="0.15">
      <c r="B59" s="39" t="s">
        <v>52</v>
      </c>
      <c r="C59" s="23">
        <v>11</v>
      </c>
      <c r="D59" s="40">
        <v>8.0527086383601794E-3</v>
      </c>
      <c r="E59" s="34"/>
      <c r="F59" s="39" t="s">
        <v>1006</v>
      </c>
      <c r="G59" s="23">
        <v>1</v>
      </c>
      <c r="H59" s="40">
        <v>1.5151515151515152E-2</v>
      </c>
      <c r="O59" s="119"/>
      <c r="P59" s="120"/>
      <c r="Q59" s="121"/>
      <c r="R59" s="56"/>
    </row>
    <row r="60" spans="2:18" x14ac:dyDescent="0.15">
      <c r="B60" s="39" t="s">
        <v>53</v>
      </c>
      <c r="C60" s="23">
        <v>6</v>
      </c>
      <c r="D60" s="40">
        <v>4.3923865300146397E-3</v>
      </c>
      <c r="E60" s="35"/>
      <c r="F60" s="39" t="s">
        <v>1007</v>
      </c>
      <c r="G60" s="23">
        <v>1</v>
      </c>
      <c r="H60" s="40">
        <v>1.5151515151515152E-2</v>
      </c>
      <c r="O60" s="119"/>
      <c r="P60" s="120"/>
      <c r="Q60" s="121"/>
      <c r="R60" s="56"/>
    </row>
    <row r="61" spans="2:18" x14ac:dyDescent="0.15">
      <c r="B61" s="39" t="s">
        <v>54</v>
      </c>
      <c r="C61" s="23">
        <v>4</v>
      </c>
      <c r="D61" s="40">
        <v>2.9282576866764302E-3</v>
      </c>
      <c r="E61" s="34"/>
      <c r="F61" s="39" t="s">
        <v>1000</v>
      </c>
      <c r="G61" s="23">
        <v>12</v>
      </c>
      <c r="H61" s="40">
        <v>0.18181818181818182</v>
      </c>
      <c r="O61" s="119"/>
      <c r="P61" s="120"/>
      <c r="Q61" s="121"/>
      <c r="R61" s="56"/>
    </row>
    <row r="62" spans="2:18" x14ac:dyDescent="0.15">
      <c r="B62" s="39" t="s">
        <v>55</v>
      </c>
      <c r="C62" s="23">
        <v>1</v>
      </c>
      <c r="D62" s="40">
        <v>7.3206442166910701E-4</v>
      </c>
      <c r="E62" s="34"/>
      <c r="F62" s="39" t="s">
        <v>1003</v>
      </c>
      <c r="G62" s="23">
        <v>3</v>
      </c>
      <c r="H62" s="40">
        <v>4.5454545454545456E-2</v>
      </c>
      <c r="O62" s="119"/>
      <c r="P62" s="120"/>
      <c r="Q62" s="121"/>
      <c r="R62" s="56"/>
    </row>
    <row r="63" spans="2:18" x14ac:dyDescent="0.15">
      <c r="B63" s="39" t="s">
        <v>56</v>
      </c>
      <c r="C63" s="23">
        <v>5</v>
      </c>
      <c r="D63" s="40">
        <v>3.6603221083455302E-3</v>
      </c>
      <c r="E63" s="34"/>
      <c r="F63" s="39" t="s">
        <v>1001</v>
      </c>
      <c r="G63" s="23">
        <v>2</v>
      </c>
      <c r="H63" s="40">
        <v>3.0303030303030304E-2</v>
      </c>
      <c r="O63" s="119"/>
      <c r="P63" s="120"/>
      <c r="Q63" s="121"/>
      <c r="R63" s="56"/>
    </row>
    <row r="64" spans="2:18" x14ac:dyDescent="0.15">
      <c r="B64" s="39" t="s">
        <v>57</v>
      </c>
      <c r="C64" s="23">
        <v>1</v>
      </c>
      <c r="D64" s="40">
        <v>7.3206442166910701E-4</v>
      </c>
      <c r="E64" s="34"/>
      <c r="F64" s="39" t="s">
        <v>1002</v>
      </c>
      <c r="G64" s="23">
        <v>2</v>
      </c>
      <c r="H64" s="40">
        <v>3.0303030303030304E-2</v>
      </c>
      <c r="O64" s="119"/>
      <c r="P64" s="120"/>
      <c r="Q64" s="121"/>
      <c r="R64" s="56"/>
    </row>
    <row r="65" spans="2:18" x14ac:dyDescent="0.15">
      <c r="B65" s="39" t="s">
        <v>58</v>
      </c>
      <c r="C65" s="23">
        <v>3</v>
      </c>
      <c r="D65" s="40">
        <v>2.1961932650073198E-3</v>
      </c>
      <c r="E65" s="34"/>
      <c r="F65" s="39" t="s">
        <v>995</v>
      </c>
      <c r="G65" s="23">
        <v>1</v>
      </c>
      <c r="H65" s="40">
        <v>1.5151515151515152E-2</v>
      </c>
      <c r="O65" s="119"/>
      <c r="P65" s="120"/>
      <c r="Q65" s="121"/>
      <c r="R65" s="56"/>
    </row>
    <row r="66" spans="2:18" x14ac:dyDescent="0.15">
      <c r="B66" s="39" t="s">
        <v>59</v>
      </c>
      <c r="C66" s="23">
        <v>30</v>
      </c>
      <c r="D66" s="40">
        <v>2.19619326500732E-2</v>
      </c>
      <c r="E66" s="34"/>
      <c r="F66" s="39" t="s">
        <v>996</v>
      </c>
      <c r="G66" s="23">
        <v>1</v>
      </c>
      <c r="H66" s="40">
        <v>1.5151515151515152E-2</v>
      </c>
      <c r="O66" s="119"/>
      <c r="P66" s="120"/>
      <c r="Q66" s="121"/>
      <c r="R66" s="56"/>
    </row>
    <row r="67" spans="2:18" x14ac:dyDescent="0.15">
      <c r="B67" s="39" t="s">
        <v>60</v>
      </c>
      <c r="C67" s="23">
        <v>27</v>
      </c>
      <c r="D67" s="40">
        <v>1.97657393850659E-2</v>
      </c>
      <c r="E67" s="34"/>
      <c r="F67" s="39" t="s">
        <v>1004</v>
      </c>
      <c r="G67" s="23">
        <v>1</v>
      </c>
      <c r="H67" s="40">
        <v>1.5151515151515152E-2</v>
      </c>
      <c r="O67" s="119"/>
      <c r="P67" s="120"/>
      <c r="Q67" s="121"/>
      <c r="R67" s="56"/>
    </row>
    <row r="68" spans="2:18" x14ac:dyDescent="0.15">
      <c r="B68" s="39" t="s">
        <v>61</v>
      </c>
      <c r="C68" s="23">
        <v>23</v>
      </c>
      <c r="D68" s="40">
        <v>1.68374816983895E-2</v>
      </c>
      <c r="E68" s="34"/>
      <c r="F68" s="39" t="s">
        <v>998</v>
      </c>
      <c r="G68" s="23">
        <v>1</v>
      </c>
      <c r="H68" s="40">
        <v>1.5151515151515152E-2</v>
      </c>
      <c r="O68" s="119"/>
      <c r="P68" s="120"/>
      <c r="Q68" s="121"/>
      <c r="R68" s="56"/>
    </row>
    <row r="69" spans="2:18" x14ac:dyDescent="0.15">
      <c r="B69" s="39" t="s">
        <v>62</v>
      </c>
      <c r="C69" s="23">
        <v>9</v>
      </c>
      <c r="D69" s="40">
        <v>6.5885797950219604E-3</v>
      </c>
      <c r="E69" s="34"/>
      <c r="F69" s="39" t="s">
        <v>1005</v>
      </c>
      <c r="G69" s="23">
        <v>23</v>
      </c>
      <c r="H69" s="40">
        <v>0.34848484848484851</v>
      </c>
      <c r="O69" s="119"/>
      <c r="P69" s="120"/>
      <c r="Q69" s="121"/>
      <c r="R69" s="56"/>
    </row>
    <row r="70" spans="2:18" x14ac:dyDescent="0.15">
      <c r="B70" s="39" t="s">
        <v>63</v>
      </c>
      <c r="C70" s="23">
        <v>8</v>
      </c>
      <c r="D70" s="40">
        <v>5.8565153733528604E-3</v>
      </c>
      <c r="E70" s="34"/>
      <c r="F70" s="43" t="s">
        <v>270</v>
      </c>
      <c r="G70" s="23">
        <v>66</v>
      </c>
      <c r="H70" s="40">
        <v>0.99999999999999978</v>
      </c>
      <c r="O70" s="119"/>
      <c r="P70" s="120"/>
      <c r="Q70" s="121"/>
      <c r="R70" s="56"/>
    </row>
    <row r="71" spans="2:18" x14ac:dyDescent="0.15">
      <c r="B71" s="39" t="s">
        <v>64</v>
      </c>
      <c r="C71" s="23">
        <v>7</v>
      </c>
      <c r="D71" s="40">
        <v>5.12445095168375E-3</v>
      </c>
      <c r="E71" s="34"/>
      <c r="O71" s="119"/>
      <c r="P71" s="120"/>
      <c r="Q71" s="121"/>
      <c r="R71" s="56"/>
    </row>
    <row r="72" spans="2:18" x14ac:dyDescent="0.15">
      <c r="B72" s="39" t="s">
        <v>65</v>
      </c>
      <c r="C72" s="23">
        <v>3</v>
      </c>
      <c r="D72" s="40">
        <v>2.1961932650073198E-3</v>
      </c>
      <c r="E72" s="34"/>
      <c r="O72" s="119"/>
      <c r="P72" s="120"/>
      <c r="Q72" s="121"/>
      <c r="R72" s="56"/>
    </row>
    <row r="73" spans="2:18" x14ac:dyDescent="0.15">
      <c r="B73" s="39" t="s">
        <v>66</v>
      </c>
      <c r="C73" s="23">
        <v>7</v>
      </c>
      <c r="D73" s="40">
        <v>5.12445095168375E-3</v>
      </c>
      <c r="E73" s="34"/>
      <c r="O73" s="119"/>
      <c r="P73" s="120"/>
      <c r="Q73" s="121"/>
      <c r="R73" s="56"/>
    </row>
    <row r="74" spans="2:18" x14ac:dyDescent="0.15">
      <c r="B74" s="39" t="s">
        <v>67</v>
      </c>
      <c r="C74" s="23">
        <v>5</v>
      </c>
      <c r="D74" s="40">
        <v>3.6603221083455302E-3</v>
      </c>
      <c r="E74" s="34"/>
      <c r="O74" s="119"/>
      <c r="P74" s="120"/>
      <c r="Q74" s="121"/>
      <c r="R74" s="56"/>
    </row>
    <row r="75" spans="2:18" x14ac:dyDescent="0.15">
      <c r="B75" s="39" t="s">
        <v>68</v>
      </c>
      <c r="C75" s="23">
        <v>4</v>
      </c>
      <c r="D75" s="40">
        <v>2.9282576866764302E-3</v>
      </c>
      <c r="E75" s="34"/>
      <c r="O75" s="56"/>
      <c r="P75" s="56"/>
      <c r="Q75" s="56"/>
      <c r="R75" s="56"/>
    </row>
    <row r="76" spans="2:18" x14ac:dyDescent="0.15">
      <c r="B76" s="39" t="s">
        <v>69</v>
      </c>
      <c r="C76" s="23">
        <v>8</v>
      </c>
      <c r="D76" s="40">
        <v>5.8565153733528604E-3</v>
      </c>
      <c r="E76" s="34"/>
    </row>
    <row r="77" spans="2:18" x14ac:dyDescent="0.15">
      <c r="B77" s="39" t="s">
        <v>70</v>
      </c>
      <c r="C77" s="23">
        <v>11</v>
      </c>
      <c r="D77" s="40">
        <v>8.0527086383601794E-3</v>
      </c>
      <c r="E77" s="34"/>
    </row>
    <row r="78" spans="2:18" x14ac:dyDescent="0.15">
      <c r="B78" s="39" t="s">
        <v>71</v>
      </c>
      <c r="C78" s="23">
        <v>3</v>
      </c>
      <c r="D78" s="40">
        <v>2.1961932650073198E-3</v>
      </c>
      <c r="E78" s="34"/>
    </row>
    <row r="79" spans="2:18" x14ac:dyDescent="0.15">
      <c r="B79" s="39" t="s">
        <v>72</v>
      </c>
      <c r="C79" s="23">
        <v>3</v>
      </c>
      <c r="D79" s="40">
        <v>2.1961932650073198E-3</v>
      </c>
      <c r="E79" s="34"/>
    </row>
    <row r="80" spans="2:18" x14ac:dyDescent="0.15">
      <c r="B80" s="39" t="s">
        <v>73</v>
      </c>
      <c r="C80" s="23">
        <v>24</v>
      </c>
      <c r="D80" s="40">
        <v>1.75695461200586E-2</v>
      </c>
      <c r="E80" s="34"/>
    </row>
    <row r="81" spans="2:10" x14ac:dyDescent="0.15">
      <c r="B81" s="39" t="s">
        <v>293</v>
      </c>
      <c r="C81" s="23">
        <v>4</v>
      </c>
      <c r="D81" s="40">
        <v>2.9282576866764302E-3</v>
      </c>
      <c r="E81" s="34"/>
    </row>
    <row r="82" spans="2:10" x14ac:dyDescent="0.15">
      <c r="B82" s="39" t="s">
        <v>294</v>
      </c>
      <c r="C82" s="23">
        <v>5</v>
      </c>
      <c r="D82" s="40">
        <v>3.6603221083455302E-3</v>
      </c>
      <c r="E82" s="34"/>
    </row>
    <row r="83" spans="2:10" x14ac:dyDescent="0.15">
      <c r="B83" s="39" t="s">
        <v>295</v>
      </c>
      <c r="C83" s="23">
        <v>12</v>
      </c>
      <c r="D83" s="40">
        <v>8.7847730600292794E-3</v>
      </c>
      <c r="E83" s="34"/>
    </row>
    <row r="84" spans="2:10" x14ac:dyDescent="0.15">
      <c r="B84" s="39" t="s">
        <v>296</v>
      </c>
      <c r="C84" s="23">
        <v>470</v>
      </c>
      <c r="D84" s="40">
        <v>0.34407027818447999</v>
      </c>
      <c r="E84" s="34"/>
    </row>
    <row r="85" spans="2:10" x14ac:dyDescent="0.15">
      <c r="B85" s="39" t="s">
        <v>297</v>
      </c>
      <c r="C85" s="23">
        <v>116</v>
      </c>
      <c r="D85" s="40">
        <v>8.4919472913616401E-2</v>
      </c>
      <c r="E85" s="34"/>
    </row>
    <row r="86" spans="2:10" x14ac:dyDescent="0.15">
      <c r="B86" s="43" t="s">
        <v>270</v>
      </c>
      <c r="C86" s="23">
        <v>1366</v>
      </c>
      <c r="D86" s="40">
        <v>1</v>
      </c>
      <c r="E86" s="34"/>
    </row>
    <row r="89" spans="2:10" s="126" customFormat="1" ht="26.1" customHeight="1" x14ac:dyDescent="0.2">
      <c r="B89" s="171" t="s">
        <v>361</v>
      </c>
      <c r="C89" s="172"/>
      <c r="D89" s="173"/>
      <c r="F89" s="171" t="s">
        <v>362</v>
      </c>
      <c r="G89" s="172"/>
      <c r="H89" s="173"/>
      <c r="I89" s="122"/>
      <c r="J89" s="123">
        <f>ROW()</f>
        <v>89</v>
      </c>
    </row>
    <row r="90" spans="2:10" x14ac:dyDescent="0.15">
      <c r="B90" s="38"/>
      <c r="C90" s="38" t="s">
        <v>315</v>
      </c>
      <c r="D90" s="38" t="s">
        <v>316</v>
      </c>
      <c r="F90" s="38"/>
      <c r="G90" s="38" t="s">
        <v>315</v>
      </c>
      <c r="H90" s="38" t="s">
        <v>316</v>
      </c>
      <c r="I90" s="34"/>
    </row>
    <row r="91" spans="2:10" x14ac:dyDescent="0.15">
      <c r="B91" s="39" t="s">
        <v>298</v>
      </c>
      <c r="C91" s="23">
        <v>125</v>
      </c>
      <c r="D91" s="40">
        <v>9.1508052708638404E-2</v>
      </c>
      <c r="F91" s="39" t="s">
        <v>309</v>
      </c>
      <c r="G91" s="23">
        <v>385</v>
      </c>
      <c r="H91" s="40">
        <v>0.33189655172413801</v>
      </c>
      <c r="I91" s="34"/>
    </row>
    <row r="92" spans="2:10" x14ac:dyDescent="0.15">
      <c r="B92" s="39" t="s">
        <v>299</v>
      </c>
      <c r="C92" s="23">
        <v>495</v>
      </c>
      <c r="D92" s="40">
        <v>0.36237188872620801</v>
      </c>
      <c r="F92" s="39" t="s">
        <v>310</v>
      </c>
      <c r="G92" s="23">
        <v>577</v>
      </c>
      <c r="H92" s="40">
        <v>0.49741379310344802</v>
      </c>
      <c r="I92" s="34"/>
    </row>
    <row r="93" spans="2:10" x14ac:dyDescent="0.15">
      <c r="B93" s="39" t="s">
        <v>300</v>
      </c>
      <c r="C93" s="23">
        <v>316</v>
      </c>
      <c r="D93" s="40">
        <v>0.231332357247438</v>
      </c>
      <c r="F93" s="39" t="s">
        <v>311</v>
      </c>
      <c r="G93" s="23">
        <v>50</v>
      </c>
      <c r="H93" s="40">
        <v>4.31034482758621E-2</v>
      </c>
      <c r="I93" s="34"/>
    </row>
    <row r="94" spans="2:10" x14ac:dyDescent="0.15">
      <c r="B94" s="39" t="s">
        <v>301</v>
      </c>
      <c r="C94" s="23">
        <v>233</v>
      </c>
      <c r="D94" s="40">
        <v>0.17057101024890201</v>
      </c>
      <c r="F94" s="39" t="s">
        <v>312</v>
      </c>
      <c r="G94" s="23">
        <v>103</v>
      </c>
      <c r="H94" s="40">
        <v>8.8793103448275901E-2</v>
      </c>
      <c r="I94" s="34"/>
    </row>
    <row r="95" spans="2:10" x14ac:dyDescent="0.15">
      <c r="B95" s="39" t="s">
        <v>302</v>
      </c>
      <c r="C95" s="23">
        <v>90</v>
      </c>
      <c r="D95" s="40">
        <v>6.5885797950219593E-2</v>
      </c>
      <c r="F95" s="39" t="s">
        <v>313</v>
      </c>
      <c r="G95" s="23">
        <v>45</v>
      </c>
      <c r="H95" s="40">
        <v>3.8793103448275898E-2</v>
      </c>
      <c r="I95" s="34"/>
    </row>
    <row r="96" spans="2:10" x14ac:dyDescent="0.15">
      <c r="B96" s="39" t="s">
        <v>303</v>
      </c>
      <c r="C96" s="23">
        <v>21</v>
      </c>
      <c r="D96" s="40">
        <v>1.53733528550512E-2</v>
      </c>
      <c r="F96" s="43" t="s">
        <v>270</v>
      </c>
      <c r="G96" s="23">
        <v>1160</v>
      </c>
      <c r="H96" s="40">
        <v>1</v>
      </c>
      <c r="I96" s="34"/>
    </row>
    <row r="97" spans="2:10" x14ac:dyDescent="0.15">
      <c r="B97" s="39" t="s">
        <v>304</v>
      </c>
      <c r="C97" s="23">
        <v>5</v>
      </c>
      <c r="D97" s="40">
        <v>3.6603221083455302E-3</v>
      </c>
      <c r="I97" s="34"/>
    </row>
    <row r="98" spans="2:10" x14ac:dyDescent="0.15">
      <c r="B98" s="39" t="s">
        <v>305</v>
      </c>
      <c r="C98" s="23">
        <v>0</v>
      </c>
      <c r="D98" s="40">
        <v>0</v>
      </c>
      <c r="I98" s="34"/>
    </row>
    <row r="99" spans="2:10" x14ac:dyDescent="0.15">
      <c r="B99" s="39" t="s">
        <v>306</v>
      </c>
      <c r="C99" s="23">
        <v>0</v>
      </c>
      <c r="D99" s="40">
        <v>0</v>
      </c>
      <c r="I99" s="34"/>
    </row>
    <row r="100" spans="2:10" x14ac:dyDescent="0.15">
      <c r="B100" s="39" t="s">
        <v>307</v>
      </c>
      <c r="C100" s="23">
        <v>0</v>
      </c>
      <c r="D100" s="40">
        <v>0</v>
      </c>
      <c r="I100" s="35"/>
    </row>
    <row r="101" spans="2:10" x14ac:dyDescent="0.15">
      <c r="B101" s="39" t="s">
        <v>308</v>
      </c>
      <c r="C101" s="23">
        <v>81</v>
      </c>
      <c r="D101" s="40">
        <v>5.9297218155197701E-2</v>
      </c>
      <c r="I101" s="35"/>
    </row>
    <row r="102" spans="2:10" x14ac:dyDescent="0.15">
      <c r="B102" s="43" t="s">
        <v>270</v>
      </c>
      <c r="C102" s="23">
        <v>1366</v>
      </c>
      <c r="D102" s="40">
        <v>1</v>
      </c>
      <c r="I102" s="35"/>
    </row>
    <row r="103" spans="2:10" x14ac:dyDescent="0.2">
      <c r="I103" s="35"/>
    </row>
    <row r="104" spans="2:10" x14ac:dyDescent="0.2">
      <c r="I104" s="35"/>
    </row>
    <row r="105" spans="2:10" s="125" customFormat="1" x14ac:dyDescent="0.2">
      <c r="B105" s="171" t="s">
        <v>74</v>
      </c>
      <c r="C105" s="172"/>
      <c r="D105" s="173"/>
      <c r="F105" s="171" t="s">
        <v>78</v>
      </c>
      <c r="G105" s="172"/>
      <c r="H105" s="173"/>
      <c r="I105" s="122"/>
      <c r="J105" s="123">
        <f>ROW()</f>
        <v>105</v>
      </c>
    </row>
    <row r="106" spans="2:10" x14ac:dyDescent="0.15">
      <c r="B106" s="38"/>
      <c r="C106" s="38" t="s">
        <v>315</v>
      </c>
      <c r="D106" s="38" t="s">
        <v>316</v>
      </c>
      <c r="F106" s="38"/>
      <c r="G106" s="38" t="s">
        <v>315</v>
      </c>
      <c r="H106" s="38" t="s">
        <v>316</v>
      </c>
      <c r="I106" s="34"/>
    </row>
    <row r="107" spans="2:10" x14ac:dyDescent="0.15">
      <c r="B107" s="39" t="s">
        <v>328</v>
      </c>
      <c r="C107" s="23">
        <v>1063</v>
      </c>
      <c r="D107" s="40">
        <v>0.77818448023426057</v>
      </c>
      <c r="F107" s="39" t="s">
        <v>329</v>
      </c>
      <c r="G107" s="23">
        <v>596</v>
      </c>
      <c r="H107" s="40">
        <v>0.43631039531478771</v>
      </c>
      <c r="I107" s="34"/>
    </row>
    <row r="108" spans="2:10" x14ac:dyDescent="0.15">
      <c r="B108" s="39" t="s">
        <v>338</v>
      </c>
      <c r="C108" s="23">
        <v>151</v>
      </c>
      <c r="D108" s="40">
        <v>0.11054172767203514</v>
      </c>
      <c r="F108" s="39" t="s">
        <v>339</v>
      </c>
      <c r="G108" s="23">
        <v>457</v>
      </c>
      <c r="H108" s="40">
        <v>0.33455344070278187</v>
      </c>
      <c r="I108" s="34"/>
    </row>
    <row r="109" spans="2:10" x14ac:dyDescent="0.15">
      <c r="B109" s="39" t="s">
        <v>347</v>
      </c>
      <c r="C109" s="23">
        <v>30</v>
      </c>
      <c r="D109" s="40">
        <v>2.1961932650073207E-2</v>
      </c>
      <c r="F109" s="39" t="s">
        <v>348</v>
      </c>
      <c r="G109" s="23">
        <v>276</v>
      </c>
      <c r="H109" s="40">
        <v>0.2020497803806735</v>
      </c>
      <c r="I109" s="34"/>
    </row>
    <row r="110" spans="2:10" x14ac:dyDescent="0.15">
      <c r="B110" s="39" t="s">
        <v>355</v>
      </c>
      <c r="C110" s="23">
        <v>108</v>
      </c>
      <c r="D110" s="40">
        <v>7.9062957540263545E-2</v>
      </c>
      <c r="F110" s="39" t="s">
        <v>356</v>
      </c>
      <c r="G110" s="23">
        <v>22</v>
      </c>
      <c r="H110" s="40">
        <v>1.6105417276720352E-2</v>
      </c>
      <c r="I110" s="34"/>
    </row>
    <row r="111" spans="2:10" x14ac:dyDescent="0.15">
      <c r="B111" s="39" t="s">
        <v>75</v>
      </c>
      <c r="C111" s="23">
        <v>2</v>
      </c>
      <c r="D111" s="40">
        <v>1.4641288433382138E-3</v>
      </c>
      <c r="F111" s="39" t="s">
        <v>79</v>
      </c>
      <c r="G111" s="23">
        <v>9</v>
      </c>
      <c r="H111" s="40">
        <v>6.5885797950219621E-3</v>
      </c>
      <c r="I111" s="34"/>
    </row>
    <row r="112" spans="2:10" x14ac:dyDescent="0.15">
      <c r="B112" s="39" t="s">
        <v>76</v>
      </c>
      <c r="C112" s="23">
        <v>6</v>
      </c>
      <c r="D112" s="40">
        <v>4.3923865300146414E-3</v>
      </c>
      <c r="F112" s="39" t="s">
        <v>44</v>
      </c>
      <c r="G112" s="23">
        <v>6</v>
      </c>
      <c r="H112" s="40">
        <v>4.3923865300146414E-3</v>
      </c>
      <c r="I112" s="34"/>
    </row>
    <row r="113" spans="2:10" x14ac:dyDescent="0.15">
      <c r="B113" s="39" t="s">
        <v>77</v>
      </c>
      <c r="C113" s="23">
        <v>6</v>
      </c>
      <c r="D113" s="40">
        <v>4.3923865300146414E-3</v>
      </c>
      <c r="F113" s="43" t="s">
        <v>270</v>
      </c>
      <c r="G113" s="23">
        <v>1366</v>
      </c>
      <c r="H113" s="40">
        <v>1</v>
      </c>
      <c r="I113" s="34"/>
    </row>
    <row r="114" spans="2:10" x14ac:dyDescent="0.15">
      <c r="B114" s="43" t="s">
        <v>270</v>
      </c>
      <c r="C114" s="23">
        <v>1366</v>
      </c>
      <c r="D114" s="40">
        <v>1</v>
      </c>
    </row>
    <row r="117" spans="2:10" s="125" customFormat="1" x14ac:dyDescent="0.2">
      <c r="B117" s="171" t="s">
        <v>80</v>
      </c>
      <c r="C117" s="172"/>
      <c r="D117" s="173"/>
      <c r="F117" s="171" t="s">
        <v>82</v>
      </c>
      <c r="G117" s="172"/>
      <c r="H117" s="173"/>
      <c r="I117" s="122"/>
      <c r="J117" s="123">
        <f>ROW()</f>
        <v>117</v>
      </c>
    </row>
    <row r="118" spans="2:10" x14ac:dyDescent="0.15">
      <c r="B118" s="38"/>
      <c r="C118" s="38" t="s">
        <v>315</v>
      </c>
      <c r="D118" s="38" t="s">
        <v>316</v>
      </c>
      <c r="F118" s="38"/>
      <c r="G118" s="38" t="s">
        <v>315</v>
      </c>
      <c r="H118" s="38" t="s">
        <v>316</v>
      </c>
      <c r="I118" s="34"/>
    </row>
    <row r="119" spans="2:10" x14ac:dyDescent="0.15">
      <c r="B119" s="39" t="s">
        <v>330</v>
      </c>
      <c r="C119" s="23">
        <v>484</v>
      </c>
      <c r="D119" s="40">
        <v>0.35431918008784774</v>
      </c>
      <c r="F119" s="39" t="s">
        <v>318</v>
      </c>
      <c r="G119" s="23">
        <v>705</v>
      </c>
      <c r="H119" s="40">
        <v>0.51610541727672032</v>
      </c>
      <c r="I119" s="34"/>
    </row>
    <row r="120" spans="2:10" x14ac:dyDescent="0.15">
      <c r="B120" s="39" t="s">
        <v>340</v>
      </c>
      <c r="C120" s="23">
        <v>514</v>
      </c>
      <c r="D120" s="40">
        <v>0.37628111273792092</v>
      </c>
      <c r="F120" s="39" t="s">
        <v>320</v>
      </c>
      <c r="G120" s="23">
        <v>403</v>
      </c>
      <c r="H120" s="40">
        <v>0.29502196193265007</v>
      </c>
      <c r="I120" s="34"/>
    </row>
    <row r="121" spans="2:10" x14ac:dyDescent="0.15">
      <c r="B121" s="39" t="s">
        <v>348</v>
      </c>
      <c r="C121" s="23">
        <v>260</v>
      </c>
      <c r="D121" s="40">
        <v>0.19033674963396779</v>
      </c>
      <c r="F121" s="39" t="s">
        <v>322</v>
      </c>
      <c r="G121" s="23">
        <v>20</v>
      </c>
      <c r="H121" s="40">
        <v>1.4641288433382138E-2</v>
      </c>
      <c r="I121" s="34"/>
    </row>
    <row r="122" spans="2:10" x14ac:dyDescent="0.15">
      <c r="B122" s="39" t="s">
        <v>357</v>
      </c>
      <c r="C122" s="23">
        <v>63</v>
      </c>
      <c r="D122" s="40">
        <v>4.6120058565153735E-2</v>
      </c>
      <c r="F122" s="39" t="s">
        <v>324</v>
      </c>
      <c r="G122" s="23">
        <v>91</v>
      </c>
      <c r="H122" s="40">
        <v>6.6617862371888728E-2</v>
      </c>
      <c r="I122" s="34"/>
    </row>
    <row r="123" spans="2:10" x14ac:dyDescent="0.15">
      <c r="B123" s="39" t="s">
        <v>81</v>
      </c>
      <c r="C123" s="23">
        <v>34</v>
      </c>
      <c r="D123" s="40">
        <v>2.4890190336749635E-2</v>
      </c>
      <c r="F123" s="39" t="s">
        <v>83</v>
      </c>
      <c r="G123" s="23">
        <v>7</v>
      </c>
      <c r="H123" s="40">
        <v>5.1244509516837483E-3</v>
      </c>
      <c r="I123" s="34"/>
    </row>
    <row r="124" spans="2:10" x14ac:dyDescent="0.15">
      <c r="B124" s="39" t="s">
        <v>44</v>
      </c>
      <c r="C124" s="23">
        <v>11</v>
      </c>
      <c r="D124" s="40">
        <v>8.0527086383601759E-3</v>
      </c>
      <c r="F124" s="39" t="s">
        <v>84</v>
      </c>
      <c r="G124" s="23">
        <v>131</v>
      </c>
      <c r="H124" s="40">
        <v>9.5900439238653004E-2</v>
      </c>
      <c r="I124" s="34"/>
    </row>
    <row r="125" spans="2:10" x14ac:dyDescent="0.15">
      <c r="B125" s="43" t="s">
        <v>270</v>
      </c>
      <c r="C125" s="23">
        <v>1366</v>
      </c>
      <c r="D125" s="40">
        <v>1</v>
      </c>
      <c r="F125" s="39" t="s">
        <v>77</v>
      </c>
      <c r="G125" s="23">
        <v>9</v>
      </c>
      <c r="H125" s="40">
        <v>6.5885797950219621E-3</v>
      </c>
      <c r="I125" s="34"/>
    </row>
    <row r="126" spans="2:10" x14ac:dyDescent="0.15">
      <c r="F126" s="43" t="s">
        <v>270</v>
      </c>
      <c r="G126" s="23">
        <v>1366</v>
      </c>
      <c r="H126" s="40">
        <v>1</v>
      </c>
      <c r="I126" s="34"/>
    </row>
    <row r="127" spans="2:10" x14ac:dyDescent="0.2">
      <c r="I127" s="34"/>
    </row>
    <row r="128" spans="2:10" x14ac:dyDescent="0.2">
      <c r="I128" s="35"/>
    </row>
    <row r="129" spans="2:10" s="126" customFormat="1" ht="26.1" customHeight="1" x14ac:dyDescent="0.2">
      <c r="B129" s="171" t="s">
        <v>363</v>
      </c>
      <c r="C129" s="172"/>
      <c r="D129" s="173"/>
      <c r="F129" s="171" t="s">
        <v>364</v>
      </c>
      <c r="G129" s="172"/>
      <c r="H129" s="173"/>
      <c r="I129" s="122"/>
      <c r="J129" s="123">
        <f>ROW()</f>
        <v>129</v>
      </c>
    </row>
    <row r="130" spans="2:10" x14ac:dyDescent="0.15">
      <c r="B130" s="38"/>
      <c r="C130" s="38" t="s">
        <v>315</v>
      </c>
      <c r="D130" s="38" t="s">
        <v>316</v>
      </c>
      <c r="F130" s="38"/>
      <c r="G130" s="38" t="s">
        <v>315</v>
      </c>
      <c r="H130" s="38" t="s">
        <v>316</v>
      </c>
      <c r="I130" s="34"/>
    </row>
    <row r="131" spans="2:10" x14ac:dyDescent="0.15">
      <c r="B131" s="39" t="s">
        <v>331</v>
      </c>
      <c r="C131" s="23">
        <v>757</v>
      </c>
      <c r="D131" s="40">
        <v>0.17803386641580432</v>
      </c>
      <c r="F131" s="39" t="s">
        <v>332</v>
      </c>
      <c r="G131" s="23">
        <v>17</v>
      </c>
      <c r="H131" s="40">
        <v>5.5194805194805192E-2</v>
      </c>
      <c r="I131" s="34"/>
    </row>
    <row r="132" spans="2:10" x14ac:dyDescent="0.15">
      <c r="B132" s="39" t="s">
        <v>341</v>
      </c>
      <c r="C132" s="23">
        <v>251</v>
      </c>
      <c r="D132" s="40">
        <v>5.9031044214487301E-2</v>
      </c>
      <c r="F132" s="39" t="s">
        <v>342</v>
      </c>
      <c r="G132" s="23">
        <v>42</v>
      </c>
      <c r="H132" s="40">
        <v>0.13636363636363635</v>
      </c>
      <c r="I132" s="34"/>
    </row>
    <row r="133" spans="2:10" x14ac:dyDescent="0.15">
      <c r="B133" s="39" t="s">
        <v>349</v>
      </c>
      <c r="C133" s="23">
        <v>468</v>
      </c>
      <c r="D133" s="40">
        <v>0.11006585136406397</v>
      </c>
      <c r="F133" s="39" t="s">
        <v>350</v>
      </c>
      <c r="G133" s="23">
        <v>42</v>
      </c>
      <c r="H133" s="40">
        <v>0.13636363636363635</v>
      </c>
      <c r="I133" s="34"/>
    </row>
    <row r="134" spans="2:10" x14ac:dyDescent="0.15">
      <c r="B134" s="39" t="s">
        <v>358</v>
      </c>
      <c r="C134" s="23">
        <v>381</v>
      </c>
      <c r="D134" s="40">
        <v>8.9604891815616178E-2</v>
      </c>
      <c r="F134" s="39" t="s">
        <v>359</v>
      </c>
      <c r="G134" s="23">
        <v>9</v>
      </c>
      <c r="H134" s="40">
        <v>2.922077922077922E-2</v>
      </c>
      <c r="I134" s="34"/>
    </row>
    <row r="135" spans="2:10" x14ac:dyDescent="0.15">
      <c r="B135" s="39" t="s">
        <v>85</v>
      </c>
      <c r="C135" s="23">
        <v>95</v>
      </c>
      <c r="D135" s="40">
        <v>2.2342427093132642E-2</v>
      </c>
      <c r="F135" s="39" t="s">
        <v>101</v>
      </c>
      <c r="G135" s="23">
        <v>14</v>
      </c>
      <c r="H135" s="40">
        <v>4.5454545454545456E-2</v>
      </c>
      <c r="I135" s="34"/>
    </row>
    <row r="136" spans="2:10" x14ac:dyDescent="0.15">
      <c r="B136" s="39" t="s">
        <v>86</v>
      </c>
      <c r="C136" s="23">
        <v>50</v>
      </c>
      <c r="D136" s="40">
        <v>1.1759172154280339E-2</v>
      </c>
      <c r="F136" s="39" t="s">
        <v>102</v>
      </c>
      <c r="G136" s="23">
        <v>16</v>
      </c>
      <c r="H136" s="40">
        <v>5.1948051948051951E-2</v>
      </c>
      <c r="I136" s="34"/>
    </row>
    <row r="137" spans="2:10" x14ac:dyDescent="0.15">
      <c r="B137" s="39" t="s">
        <v>87</v>
      </c>
      <c r="C137" s="23">
        <v>359</v>
      </c>
      <c r="D137" s="40">
        <v>8.4430856067732832E-2</v>
      </c>
      <c r="F137" s="39" t="s">
        <v>103</v>
      </c>
      <c r="G137" s="23">
        <v>7</v>
      </c>
      <c r="H137" s="40">
        <v>2.2727272727272728E-2</v>
      </c>
      <c r="I137" s="34"/>
    </row>
    <row r="138" spans="2:10" x14ac:dyDescent="0.15">
      <c r="B138" s="39" t="s">
        <v>88</v>
      </c>
      <c r="C138" s="23">
        <v>110</v>
      </c>
      <c r="D138" s="40">
        <v>2.5870178739416744E-2</v>
      </c>
      <c r="F138" s="39" t="s">
        <v>104</v>
      </c>
      <c r="G138" s="23">
        <v>17</v>
      </c>
      <c r="H138" s="40">
        <v>5.5194805194805192E-2</v>
      </c>
      <c r="I138" s="34"/>
    </row>
    <row r="139" spans="2:10" x14ac:dyDescent="0.15">
      <c r="B139" s="39" t="s">
        <v>89</v>
      </c>
      <c r="C139" s="23">
        <v>341</v>
      </c>
      <c r="D139" s="40">
        <v>8.0197554092191911E-2</v>
      </c>
      <c r="F139" s="39" t="s">
        <v>105</v>
      </c>
      <c r="G139" s="23">
        <v>4</v>
      </c>
      <c r="H139" s="40">
        <v>1.2987012987012988E-2</v>
      </c>
      <c r="I139" s="34"/>
    </row>
    <row r="140" spans="2:10" x14ac:dyDescent="0.15">
      <c r="B140" s="39" t="s">
        <v>90</v>
      </c>
      <c r="C140" s="23">
        <v>277</v>
      </c>
      <c r="D140" s="40">
        <v>6.5145813734713079E-2</v>
      </c>
      <c r="F140" s="39" t="s">
        <v>106</v>
      </c>
      <c r="G140" s="23">
        <v>21</v>
      </c>
      <c r="H140" s="40">
        <v>6.8181818181818177E-2</v>
      </c>
      <c r="I140" s="35"/>
    </row>
    <row r="141" spans="2:10" x14ac:dyDescent="0.15">
      <c r="B141" s="39" t="s">
        <v>91</v>
      </c>
      <c r="C141" s="23">
        <v>44</v>
      </c>
      <c r="D141" s="40">
        <v>1.0348071495766699E-2</v>
      </c>
      <c r="F141" s="39" t="s">
        <v>107</v>
      </c>
      <c r="G141" s="23">
        <v>6</v>
      </c>
      <c r="H141" s="40">
        <v>1.948051948051948E-2</v>
      </c>
      <c r="I141" s="34"/>
    </row>
    <row r="142" spans="2:10" x14ac:dyDescent="0.15">
      <c r="B142" s="39" t="s">
        <v>92</v>
      </c>
      <c r="C142" s="23">
        <v>445</v>
      </c>
      <c r="D142" s="40">
        <v>0.10465663217309501</v>
      </c>
      <c r="F142" s="39" t="s">
        <v>108</v>
      </c>
      <c r="G142" s="23">
        <v>6</v>
      </c>
      <c r="H142" s="40">
        <v>1.948051948051948E-2</v>
      </c>
      <c r="I142" s="35"/>
    </row>
    <row r="143" spans="2:10" x14ac:dyDescent="0.15">
      <c r="B143" s="39" t="s">
        <v>93</v>
      </c>
      <c r="C143" s="23">
        <v>61</v>
      </c>
      <c r="D143" s="40">
        <v>1.4346190028222013E-2</v>
      </c>
      <c r="F143" s="39" t="s">
        <v>109</v>
      </c>
      <c r="G143" s="23">
        <v>15</v>
      </c>
      <c r="H143" s="40">
        <v>4.8701298701298704E-2</v>
      </c>
      <c r="I143" s="34"/>
    </row>
    <row r="144" spans="2:10" x14ac:dyDescent="0.15">
      <c r="B144" s="39" t="s">
        <v>94</v>
      </c>
      <c r="C144" s="23">
        <v>124</v>
      </c>
      <c r="D144" s="40">
        <v>2.9162746942615239E-2</v>
      </c>
      <c r="F144" s="39" t="s">
        <v>110</v>
      </c>
      <c r="G144" s="23">
        <v>19</v>
      </c>
      <c r="H144" s="40">
        <v>6.1688311688311688E-2</v>
      </c>
      <c r="I144" s="34"/>
    </row>
    <row r="145" spans="2:10" x14ac:dyDescent="0.15">
      <c r="B145" s="39" t="s">
        <v>95</v>
      </c>
      <c r="C145" s="23">
        <v>22</v>
      </c>
      <c r="D145" s="40">
        <v>5.1740357478833494E-3</v>
      </c>
      <c r="F145" s="39" t="s">
        <v>111</v>
      </c>
      <c r="G145" s="23">
        <v>29</v>
      </c>
      <c r="H145" s="40">
        <v>9.4155844155844159E-2</v>
      </c>
      <c r="I145" s="34"/>
    </row>
    <row r="146" spans="2:10" x14ac:dyDescent="0.15">
      <c r="B146" s="39" t="s">
        <v>96</v>
      </c>
      <c r="C146" s="23">
        <v>182</v>
      </c>
      <c r="D146" s="40">
        <v>4.2803386641580433E-2</v>
      </c>
      <c r="F146" s="39" t="s">
        <v>112</v>
      </c>
      <c r="G146" s="23">
        <v>10</v>
      </c>
      <c r="H146" s="40">
        <v>3.2467532467532464E-2</v>
      </c>
      <c r="I146" s="34"/>
    </row>
    <row r="147" spans="2:10" x14ac:dyDescent="0.15">
      <c r="B147" s="39" t="s">
        <v>97</v>
      </c>
      <c r="C147" s="23">
        <v>174</v>
      </c>
      <c r="D147" s="40">
        <v>4.0921919096895576E-2</v>
      </c>
      <c r="F147" s="39" t="s">
        <v>97</v>
      </c>
      <c r="G147" s="23">
        <v>28</v>
      </c>
      <c r="H147" s="40">
        <v>9.0909090909090912E-2</v>
      </c>
      <c r="I147" s="34"/>
    </row>
    <row r="148" spans="2:10" x14ac:dyDescent="0.15">
      <c r="B148" s="39" t="s">
        <v>98</v>
      </c>
      <c r="C148" s="23">
        <v>80</v>
      </c>
      <c r="D148" s="40">
        <v>1.881467544684854E-2</v>
      </c>
      <c r="F148" s="39" t="s">
        <v>113</v>
      </c>
      <c r="G148" s="23">
        <v>6</v>
      </c>
      <c r="H148" s="40">
        <v>1.948051948051948E-2</v>
      </c>
      <c r="I148" s="34"/>
    </row>
    <row r="149" spans="2:10" ht="25.05" customHeight="1" x14ac:dyDescent="0.15">
      <c r="B149" s="118" t="s">
        <v>99</v>
      </c>
      <c r="C149" s="23">
        <v>18</v>
      </c>
      <c r="D149" s="40">
        <v>4.2333019755409216E-3</v>
      </c>
      <c r="F149" s="43" t="s">
        <v>270</v>
      </c>
      <c r="G149" s="23">
        <v>308</v>
      </c>
      <c r="H149" s="40">
        <v>1</v>
      </c>
      <c r="I149" s="34"/>
    </row>
    <row r="150" spans="2:10" x14ac:dyDescent="0.15">
      <c r="B150" s="39" t="s">
        <v>100</v>
      </c>
      <c r="C150" s="23">
        <v>13</v>
      </c>
      <c r="D150" s="40">
        <v>3.0573847601128882E-3</v>
      </c>
      <c r="I150" s="34"/>
    </row>
    <row r="151" spans="2:10" x14ac:dyDescent="0.15">
      <c r="B151" s="43" t="s">
        <v>270</v>
      </c>
      <c r="C151" s="23">
        <v>4252</v>
      </c>
      <c r="D151" s="40">
        <v>1</v>
      </c>
      <c r="I151" s="34"/>
    </row>
    <row r="152" spans="2:10" x14ac:dyDescent="0.2">
      <c r="I152" s="34"/>
    </row>
    <row r="153" spans="2:10" x14ac:dyDescent="0.2">
      <c r="I153" s="34"/>
    </row>
    <row r="154" spans="2:10" s="125" customFormat="1" x14ac:dyDescent="0.2">
      <c r="B154" s="171" t="s">
        <v>114</v>
      </c>
      <c r="C154" s="172"/>
      <c r="D154" s="173"/>
      <c r="I154" s="124"/>
      <c r="J154" s="123">
        <f>ROW()</f>
        <v>154</v>
      </c>
    </row>
    <row r="155" spans="2:10" x14ac:dyDescent="0.15">
      <c r="B155" s="38"/>
      <c r="C155" s="38" t="s">
        <v>315</v>
      </c>
      <c r="D155" s="38" t="s">
        <v>316</v>
      </c>
      <c r="I155" s="34"/>
    </row>
    <row r="156" spans="2:10" x14ac:dyDescent="0.15">
      <c r="B156" s="39" t="s">
        <v>333</v>
      </c>
      <c r="C156" s="23">
        <v>578</v>
      </c>
      <c r="D156" s="40">
        <v>6.7776735459662285E-2</v>
      </c>
      <c r="I156" s="34"/>
    </row>
    <row r="157" spans="2:10" x14ac:dyDescent="0.15">
      <c r="B157" s="39" t="s">
        <v>343</v>
      </c>
      <c r="C157" s="23">
        <v>967</v>
      </c>
      <c r="D157" s="40">
        <v>0.11339118198874297</v>
      </c>
      <c r="I157" s="34"/>
    </row>
    <row r="158" spans="2:10" x14ac:dyDescent="0.15">
      <c r="B158" s="39" t="s">
        <v>351</v>
      </c>
      <c r="C158" s="23">
        <v>905</v>
      </c>
      <c r="D158" s="40">
        <v>0.10612101313320825</v>
      </c>
      <c r="I158" s="34"/>
    </row>
    <row r="159" spans="2:10" x14ac:dyDescent="0.15">
      <c r="B159" s="39" t="s">
        <v>360</v>
      </c>
      <c r="C159" s="23">
        <v>859</v>
      </c>
      <c r="D159" s="40">
        <v>0.10072701688555347</v>
      </c>
      <c r="I159" s="34"/>
    </row>
    <row r="160" spans="2:10" x14ac:dyDescent="0.15">
      <c r="B160" s="39" t="s">
        <v>115</v>
      </c>
      <c r="C160" s="23">
        <v>571</v>
      </c>
      <c r="D160" s="40">
        <v>6.6955909943714823E-2</v>
      </c>
    </row>
    <row r="161" spans="2:4" x14ac:dyDescent="0.15">
      <c r="B161" s="39" t="s">
        <v>116</v>
      </c>
      <c r="C161" s="23">
        <v>66</v>
      </c>
      <c r="D161" s="40">
        <v>7.7392120075046901E-3</v>
      </c>
    </row>
    <row r="162" spans="2:4" x14ac:dyDescent="0.15">
      <c r="B162" s="39" t="s">
        <v>117</v>
      </c>
      <c r="C162" s="23">
        <v>26</v>
      </c>
      <c r="D162" s="40">
        <v>3.0487804878048782E-3</v>
      </c>
    </row>
    <row r="163" spans="2:4" x14ac:dyDescent="0.15">
      <c r="B163" s="39" t="s">
        <v>118</v>
      </c>
      <c r="C163" s="23">
        <v>18</v>
      </c>
      <c r="D163" s="40">
        <v>2.1106941838649157E-3</v>
      </c>
    </row>
    <row r="164" spans="2:4" x14ac:dyDescent="0.15">
      <c r="B164" s="39" t="s">
        <v>119</v>
      </c>
      <c r="C164" s="23">
        <v>45</v>
      </c>
      <c r="D164" s="40">
        <v>5.2767354596622885E-3</v>
      </c>
    </row>
    <row r="165" spans="2:4" x14ac:dyDescent="0.15">
      <c r="B165" s="39" t="s">
        <v>120</v>
      </c>
      <c r="C165" s="23">
        <v>67</v>
      </c>
      <c r="D165" s="40">
        <v>7.8564727954971852E-3</v>
      </c>
    </row>
    <row r="166" spans="2:4" x14ac:dyDescent="0.15">
      <c r="B166" s="39" t="s">
        <v>121</v>
      </c>
      <c r="C166" s="23">
        <v>12</v>
      </c>
      <c r="D166" s="40">
        <v>1.4071294559099437E-3</v>
      </c>
    </row>
    <row r="167" spans="2:4" x14ac:dyDescent="0.15">
      <c r="B167" s="39" t="s">
        <v>122</v>
      </c>
      <c r="C167" s="23">
        <v>94</v>
      </c>
      <c r="D167" s="40">
        <v>1.1022514071294559E-2</v>
      </c>
    </row>
    <row r="168" spans="2:4" x14ac:dyDescent="0.15">
      <c r="B168" s="39" t="s">
        <v>123</v>
      </c>
      <c r="C168" s="23">
        <v>20</v>
      </c>
      <c r="D168" s="40">
        <v>2.3452157598499064E-3</v>
      </c>
    </row>
    <row r="169" spans="2:4" x14ac:dyDescent="0.15">
      <c r="B169" s="39" t="s">
        <v>124</v>
      </c>
      <c r="C169" s="23">
        <v>167</v>
      </c>
      <c r="D169" s="40">
        <v>1.9582551594746717E-2</v>
      </c>
    </row>
    <row r="170" spans="2:4" x14ac:dyDescent="0.15">
      <c r="B170" s="39" t="s">
        <v>125</v>
      </c>
      <c r="C170" s="23">
        <v>164</v>
      </c>
      <c r="D170" s="40">
        <v>1.9230769230769232E-2</v>
      </c>
    </row>
    <row r="171" spans="2:4" x14ac:dyDescent="0.15">
      <c r="B171" s="39" t="s">
        <v>126</v>
      </c>
      <c r="C171" s="23">
        <v>855</v>
      </c>
      <c r="D171" s="40">
        <v>0.10025797373358349</v>
      </c>
    </row>
    <row r="172" spans="2:4" x14ac:dyDescent="0.15">
      <c r="B172" s="39" t="s">
        <v>127</v>
      </c>
      <c r="C172" s="23">
        <v>219</v>
      </c>
      <c r="D172" s="40">
        <v>2.5680112570356472E-2</v>
      </c>
    </row>
    <row r="173" spans="2:4" x14ac:dyDescent="0.15">
      <c r="B173" s="39" t="s">
        <v>128</v>
      </c>
      <c r="C173" s="23">
        <v>82</v>
      </c>
      <c r="D173" s="40">
        <v>9.6153846153846159E-3</v>
      </c>
    </row>
    <row r="174" spans="2:4" ht="25.05" customHeight="1" x14ac:dyDescent="0.15">
      <c r="B174" s="118" t="s">
        <v>129</v>
      </c>
      <c r="C174" s="23">
        <v>375</v>
      </c>
      <c r="D174" s="40">
        <v>4.3972795497185739E-2</v>
      </c>
    </row>
    <row r="175" spans="2:4" x14ac:dyDescent="0.15">
      <c r="B175" s="39" t="s">
        <v>130</v>
      </c>
      <c r="C175" s="23">
        <v>304</v>
      </c>
      <c r="D175" s="40">
        <v>3.5647279549718573E-2</v>
      </c>
    </row>
    <row r="176" spans="2:4" x14ac:dyDescent="0.15">
      <c r="B176" s="39" t="s">
        <v>131</v>
      </c>
      <c r="C176" s="23">
        <v>478</v>
      </c>
      <c r="D176" s="40">
        <v>5.6050656660412757E-2</v>
      </c>
    </row>
    <row r="177" spans="2:4" x14ac:dyDescent="0.15">
      <c r="B177" s="39" t="s">
        <v>132</v>
      </c>
      <c r="C177" s="23">
        <v>473</v>
      </c>
      <c r="D177" s="40">
        <v>5.5464352720450284E-2</v>
      </c>
    </row>
    <row r="178" spans="2:4" x14ac:dyDescent="0.15">
      <c r="B178" s="39" t="s">
        <v>133</v>
      </c>
      <c r="C178" s="23">
        <v>306</v>
      </c>
      <c r="D178" s="40">
        <v>3.5881801125703564E-2</v>
      </c>
    </row>
    <row r="179" spans="2:4" x14ac:dyDescent="0.15">
      <c r="B179" s="39" t="s">
        <v>134</v>
      </c>
      <c r="C179" s="23">
        <v>116</v>
      </c>
      <c r="D179" s="40">
        <v>1.3602251407129456E-2</v>
      </c>
    </row>
    <row r="180" spans="2:4" x14ac:dyDescent="0.15">
      <c r="B180" s="39" t="s">
        <v>135</v>
      </c>
      <c r="C180" s="23">
        <v>121</v>
      </c>
      <c r="D180" s="40">
        <v>1.4188555347091932E-2</v>
      </c>
    </row>
    <row r="181" spans="2:4" x14ac:dyDescent="0.15">
      <c r="B181" s="39" t="s">
        <v>136</v>
      </c>
      <c r="C181" s="23">
        <v>289</v>
      </c>
      <c r="D181" s="40">
        <v>3.3888367729831143E-2</v>
      </c>
    </row>
    <row r="182" spans="2:4" x14ac:dyDescent="0.15">
      <c r="B182" s="39" t="s">
        <v>137</v>
      </c>
      <c r="C182" s="23">
        <v>280</v>
      </c>
      <c r="D182" s="40">
        <v>3.283302063789869E-2</v>
      </c>
    </row>
    <row r="183" spans="2:4" x14ac:dyDescent="0.15">
      <c r="B183" s="39" t="s">
        <v>138</v>
      </c>
      <c r="C183" s="23">
        <v>71</v>
      </c>
      <c r="D183" s="40">
        <v>8.3255159474671676E-3</v>
      </c>
    </row>
    <row r="184" spans="2:4" x14ac:dyDescent="0.15">
      <c r="B184" s="43" t="s">
        <v>270</v>
      </c>
      <c r="C184" s="23">
        <v>8528</v>
      </c>
      <c r="D184" s="40">
        <v>1</v>
      </c>
    </row>
  </sheetData>
  <mergeCells count="19">
    <mergeCell ref="F117:H117"/>
    <mergeCell ref="B129:D129"/>
    <mergeCell ref="F129:H129"/>
    <mergeCell ref="B154:D154"/>
    <mergeCell ref="F105:H105"/>
    <mergeCell ref="B117:D117"/>
    <mergeCell ref="B105:D105"/>
    <mergeCell ref="C2:G2"/>
    <mergeCell ref="C3:D3"/>
    <mergeCell ref="B47:D47"/>
    <mergeCell ref="B89:D89"/>
    <mergeCell ref="F89:H89"/>
    <mergeCell ref="B5:D5"/>
    <mergeCell ref="F5:H5"/>
    <mergeCell ref="B19:D19"/>
    <mergeCell ref="F19:H19"/>
    <mergeCell ref="B33:D33"/>
    <mergeCell ref="F33:H33"/>
    <mergeCell ref="F47:H47"/>
  </mergeCells>
  <phoneticPr fontId="1"/>
  <pageMargins left="0.7" right="0.7" top="0.75" bottom="0.75" header="0.3" footer="0.3"/>
  <pageSetup paperSize="9" scale="92" fitToHeight="0" orientation="portrait" r:id="rId1"/>
  <rowBreaks count="3" manualBreakCount="3">
    <brk id="45" max="8" man="1"/>
    <brk id="103" max="8" man="1"/>
    <brk id="152" max="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7B3D-7D6B-4A10-8AE6-768B1AD05A6D}">
  <sheetPr codeName="Sheet25"/>
  <dimension ref="B2:J61"/>
  <sheetViews>
    <sheetView view="pageBreakPreview" topLeftCell="A31" zoomScaleNormal="100" zoomScaleSheetLayoutView="100" workbookViewId="0">
      <selection activeCell="F46" sqref="F46:H46"/>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0.33203125" hidden="1" customWidth="1"/>
    <col min="230" max="230" width="2.21875" customWidth="1"/>
    <col min="231" max="231" width="25.77734375" customWidth="1"/>
    <col min="234" max="234" width="5.77734375" customWidth="1"/>
    <col min="235" max="235" width="25.77734375" customWidth="1"/>
    <col min="240" max="240" width="25.77734375" customWidth="1"/>
    <col min="486" max="486" width="2.21875" customWidth="1"/>
    <col min="487" max="487" width="25.77734375" customWidth="1"/>
    <col min="490" max="490" width="5.77734375" customWidth="1"/>
    <col min="491" max="491" width="25.77734375" customWidth="1"/>
    <col min="496" max="496" width="25.77734375" customWidth="1"/>
    <col min="742" max="742" width="2.21875" customWidth="1"/>
    <col min="743" max="743" width="25.77734375" customWidth="1"/>
    <col min="746" max="746" width="5.77734375" customWidth="1"/>
    <col min="747" max="747" width="25.77734375" customWidth="1"/>
    <col min="752" max="752" width="25.77734375" customWidth="1"/>
    <col min="998" max="998" width="2.21875" customWidth="1"/>
    <col min="999" max="999" width="25.77734375" customWidth="1"/>
    <col min="1002" max="1002" width="5.77734375" customWidth="1"/>
    <col min="1003" max="1003" width="25.77734375" customWidth="1"/>
    <col min="1008" max="1008" width="25.77734375" customWidth="1"/>
    <col min="1254" max="1254" width="2.21875" customWidth="1"/>
    <col min="1255" max="1255" width="25.77734375" customWidth="1"/>
    <col min="1258" max="1258" width="5.77734375" customWidth="1"/>
    <col min="1259" max="1259" width="25.77734375" customWidth="1"/>
    <col min="1264" max="1264" width="25.77734375" customWidth="1"/>
    <col min="1510" max="1510" width="2.21875" customWidth="1"/>
    <col min="1511" max="1511" width="25.77734375" customWidth="1"/>
    <col min="1514" max="1514" width="5.77734375" customWidth="1"/>
    <col min="1515" max="1515" width="25.77734375" customWidth="1"/>
    <col min="1520" max="1520" width="25.77734375" customWidth="1"/>
    <col min="1766" max="1766" width="2.21875" customWidth="1"/>
    <col min="1767" max="1767" width="25.77734375" customWidth="1"/>
    <col min="1770" max="1770" width="5.77734375" customWidth="1"/>
    <col min="1771" max="1771" width="25.77734375" customWidth="1"/>
    <col min="1776" max="1776" width="25.77734375" customWidth="1"/>
    <col min="2022" max="2022" width="2.21875" customWidth="1"/>
    <col min="2023" max="2023" width="25.77734375" customWidth="1"/>
    <col min="2026" max="2026" width="5.77734375" customWidth="1"/>
    <col min="2027" max="2027" width="25.77734375" customWidth="1"/>
    <col min="2032" max="2032" width="25.77734375" customWidth="1"/>
    <col min="2278" max="2278" width="2.21875" customWidth="1"/>
    <col min="2279" max="2279" width="25.77734375" customWidth="1"/>
    <col min="2282" max="2282" width="5.77734375" customWidth="1"/>
    <col min="2283" max="2283" width="25.77734375" customWidth="1"/>
    <col min="2288" max="2288" width="25.77734375" customWidth="1"/>
    <col min="2534" max="2534" width="2.21875" customWidth="1"/>
    <col min="2535" max="2535" width="25.77734375" customWidth="1"/>
    <col min="2538" max="2538" width="5.77734375" customWidth="1"/>
    <col min="2539" max="2539" width="25.77734375" customWidth="1"/>
    <col min="2544" max="2544" width="25.77734375" customWidth="1"/>
    <col min="2790" max="2790" width="2.21875" customWidth="1"/>
    <col min="2791" max="2791" width="25.77734375" customWidth="1"/>
    <col min="2794" max="2794" width="5.77734375" customWidth="1"/>
    <col min="2795" max="2795" width="25.77734375" customWidth="1"/>
    <col min="2800" max="2800" width="25.77734375" customWidth="1"/>
    <col min="3046" max="3046" width="2.21875" customWidth="1"/>
    <col min="3047" max="3047" width="25.77734375" customWidth="1"/>
    <col min="3050" max="3050" width="5.77734375" customWidth="1"/>
    <col min="3051" max="3051" width="25.77734375" customWidth="1"/>
    <col min="3056" max="3056" width="25.77734375" customWidth="1"/>
    <col min="3302" max="3302" width="2.21875" customWidth="1"/>
    <col min="3303" max="3303" width="25.77734375" customWidth="1"/>
    <col min="3306" max="3306" width="5.77734375" customWidth="1"/>
    <col min="3307" max="3307" width="25.77734375" customWidth="1"/>
    <col min="3312" max="3312" width="25.77734375" customWidth="1"/>
    <col min="3558" max="3558" width="2.21875" customWidth="1"/>
    <col min="3559" max="3559" width="25.77734375" customWidth="1"/>
    <col min="3562" max="3562" width="5.77734375" customWidth="1"/>
    <col min="3563" max="3563" width="25.77734375" customWidth="1"/>
    <col min="3568" max="3568" width="25.77734375" customWidth="1"/>
    <col min="3814" max="3814" width="2.21875" customWidth="1"/>
    <col min="3815" max="3815" width="25.77734375" customWidth="1"/>
    <col min="3818" max="3818" width="5.77734375" customWidth="1"/>
    <col min="3819" max="3819" width="25.77734375" customWidth="1"/>
    <col min="3824" max="3824" width="25.77734375" customWidth="1"/>
    <col min="4070" max="4070" width="2.21875" customWidth="1"/>
    <col min="4071" max="4071" width="25.77734375" customWidth="1"/>
    <col min="4074" max="4074" width="5.77734375" customWidth="1"/>
    <col min="4075" max="4075" width="25.77734375" customWidth="1"/>
    <col min="4080" max="4080" width="25.77734375" customWidth="1"/>
    <col min="4326" max="4326" width="2.21875" customWidth="1"/>
    <col min="4327" max="4327" width="25.77734375" customWidth="1"/>
    <col min="4330" max="4330" width="5.77734375" customWidth="1"/>
    <col min="4331" max="4331" width="25.77734375" customWidth="1"/>
    <col min="4336" max="4336" width="25.77734375" customWidth="1"/>
    <col min="4582" max="4582" width="2.21875" customWidth="1"/>
    <col min="4583" max="4583" width="25.77734375" customWidth="1"/>
    <col min="4586" max="4586" width="5.77734375" customWidth="1"/>
    <col min="4587" max="4587" width="25.77734375" customWidth="1"/>
    <col min="4592" max="4592" width="25.77734375" customWidth="1"/>
    <col min="4838" max="4838" width="2.21875" customWidth="1"/>
    <col min="4839" max="4839" width="25.77734375" customWidth="1"/>
    <col min="4842" max="4842" width="5.77734375" customWidth="1"/>
    <col min="4843" max="4843" width="25.77734375" customWidth="1"/>
    <col min="4848" max="4848" width="25.77734375" customWidth="1"/>
    <col min="5094" max="5094" width="2.21875" customWidth="1"/>
    <col min="5095" max="5095" width="25.77734375" customWidth="1"/>
    <col min="5098" max="5098" width="5.77734375" customWidth="1"/>
    <col min="5099" max="5099" width="25.77734375" customWidth="1"/>
    <col min="5104" max="5104" width="25.77734375" customWidth="1"/>
    <col min="5350" max="5350" width="2.21875" customWidth="1"/>
    <col min="5351" max="5351" width="25.77734375" customWidth="1"/>
    <col min="5354" max="5354" width="5.77734375" customWidth="1"/>
    <col min="5355" max="5355" width="25.77734375" customWidth="1"/>
    <col min="5360" max="5360" width="25.77734375" customWidth="1"/>
    <col min="5606" max="5606" width="2.21875" customWidth="1"/>
    <col min="5607" max="5607" width="25.77734375" customWidth="1"/>
    <col min="5610" max="5610" width="5.77734375" customWidth="1"/>
    <col min="5611" max="5611" width="25.77734375" customWidth="1"/>
    <col min="5616" max="5616" width="25.77734375" customWidth="1"/>
    <col min="5862" max="5862" width="2.21875" customWidth="1"/>
    <col min="5863" max="5863" width="25.77734375" customWidth="1"/>
    <col min="5866" max="5866" width="5.77734375" customWidth="1"/>
    <col min="5867" max="5867" width="25.77734375" customWidth="1"/>
    <col min="5872" max="5872" width="25.77734375" customWidth="1"/>
    <col min="6118" max="6118" width="2.21875" customWidth="1"/>
    <col min="6119" max="6119" width="25.77734375" customWidth="1"/>
    <col min="6122" max="6122" width="5.77734375" customWidth="1"/>
    <col min="6123" max="6123" width="25.77734375" customWidth="1"/>
    <col min="6128" max="6128" width="25.77734375" customWidth="1"/>
    <col min="6374" max="6374" width="2.21875" customWidth="1"/>
    <col min="6375" max="6375" width="25.77734375" customWidth="1"/>
    <col min="6378" max="6378" width="5.77734375" customWidth="1"/>
    <col min="6379" max="6379" width="25.77734375" customWidth="1"/>
    <col min="6384" max="6384" width="25.77734375" customWidth="1"/>
    <col min="6630" max="6630" width="2.21875" customWidth="1"/>
    <col min="6631" max="6631" width="25.77734375" customWidth="1"/>
    <col min="6634" max="6634" width="5.77734375" customWidth="1"/>
    <col min="6635" max="6635" width="25.77734375" customWidth="1"/>
    <col min="6640" max="6640" width="25.77734375" customWidth="1"/>
    <col min="6886" max="6886" width="2.21875" customWidth="1"/>
    <col min="6887" max="6887" width="25.77734375" customWidth="1"/>
    <col min="6890" max="6890" width="5.77734375" customWidth="1"/>
    <col min="6891" max="6891" width="25.77734375" customWidth="1"/>
    <col min="6896" max="6896" width="25.77734375" customWidth="1"/>
    <col min="7142" max="7142" width="2.21875" customWidth="1"/>
    <col min="7143" max="7143" width="25.77734375" customWidth="1"/>
    <col min="7146" max="7146" width="5.77734375" customWidth="1"/>
    <col min="7147" max="7147" width="25.77734375" customWidth="1"/>
    <col min="7152" max="7152" width="25.77734375" customWidth="1"/>
    <col min="7398" max="7398" width="2.21875" customWidth="1"/>
    <col min="7399" max="7399" width="25.77734375" customWidth="1"/>
    <col min="7402" max="7402" width="5.77734375" customWidth="1"/>
    <col min="7403" max="7403" width="25.77734375" customWidth="1"/>
    <col min="7408" max="7408" width="25.77734375" customWidth="1"/>
    <col min="7654" max="7654" width="2.21875" customWidth="1"/>
    <col min="7655" max="7655" width="25.77734375" customWidth="1"/>
    <col min="7658" max="7658" width="5.77734375" customWidth="1"/>
    <col min="7659" max="7659" width="25.77734375" customWidth="1"/>
    <col min="7664" max="7664" width="25.77734375" customWidth="1"/>
    <col min="7910" max="7910" width="2.21875" customWidth="1"/>
    <col min="7911" max="7911" width="25.77734375" customWidth="1"/>
    <col min="7914" max="7914" width="5.77734375" customWidth="1"/>
    <col min="7915" max="7915" width="25.77734375" customWidth="1"/>
    <col min="7920" max="7920" width="25.77734375" customWidth="1"/>
    <col min="8166" max="8166" width="2.21875" customWidth="1"/>
    <col min="8167" max="8167" width="25.77734375" customWidth="1"/>
    <col min="8170" max="8170" width="5.77734375" customWidth="1"/>
    <col min="8171" max="8171" width="25.77734375" customWidth="1"/>
    <col min="8176" max="8176" width="25.77734375" customWidth="1"/>
    <col min="8422" max="8422" width="2.21875" customWidth="1"/>
    <col min="8423" max="8423" width="25.77734375" customWidth="1"/>
    <col min="8426" max="8426" width="5.77734375" customWidth="1"/>
    <col min="8427" max="8427" width="25.77734375" customWidth="1"/>
    <col min="8432" max="8432" width="25.77734375" customWidth="1"/>
    <col min="8678" max="8678" width="2.21875" customWidth="1"/>
    <col min="8679" max="8679" width="25.77734375" customWidth="1"/>
    <col min="8682" max="8682" width="5.77734375" customWidth="1"/>
    <col min="8683" max="8683" width="25.77734375" customWidth="1"/>
    <col min="8688" max="8688" width="25.77734375" customWidth="1"/>
    <col min="8934" max="8934" width="2.21875" customWidth="1"/>
    <col min="8935" max="8935" width="25.77734375" customWidth="1"/>
    <col min="8938" max="8938" width="5.77734375" customWidth="1"/>
    <col min="8939" max="8939" width="25.77734375" customWidth="1"/>
    <col min="8944" max="8944" width="25.77734375" customWidth="1"/>
    <col min="9190" max="9190" width="2.21875" customWidth="1"/>
    <col min="9191" max="9191" width="25.77734375" customWidth="1"/>
    <col min="9194" max="9194" width="5.77734375" customWidth="1"/>
    <col min="9195" max="9195" width="25.77734375" customWidth="1"/>
    <col min="9200" max="9200" width="25.77734375" customWidth="1"/>
    <col min="9446" max="9446" width="2.21875" customWidth="1"/>
    <col min="9447" max="9447" width="25.77734375" customWidth="1"/>
    <col min="9450" max="9450" width="5.77734375" customWidth="1"/>
    <col min="9451" max="9451" width="25.77734375" customWidth="1"/>
    <col min="9456" max="9456" width="25.77734375" customWidth="1"/>
    <col min="9702" max="9702" width="2.21875" customWidth="1"/>
    <col min="9703" max="9703" width="25.77734375" customWidth="1"/>
    <col min="9706" max="9706" width="5.77734375" customWidth="1"/>
    <col min="9707" max="9707" width="25.77734375" customWidth="1"/>
    <col min="9712" max="9712" width="25.77734375" customWidth="1"/>
    <col min="9958" max="9958" width="2.21875" customWidth="1"/>
    <col min="9959" max="9959" width="25.77734375" customWidth="1"/>
    <col min="9962" max="9962" width="5.77734375" customWidth="1"/>
    <col min="9963" max="9963" width="25.77734375" customWidth="1"/>
    <col min="9968" max="9968" width="25.77734375" customWidth="1"/>
    <col min="10214" max="10214" width="2.21875" customWidth="1"/>
    <col min="10215" max="10215" width="25.77734375" customWidth="1"/>
    <col min="10218" max="10218" width="5.77734375" customWidth="1"/>
    <col min="10219" max="10219" width="25.77734375" customWidth="1"/>
    <col min="10224" max="10224" width="25.77734375" customWidth="1"/>
    <col min="10470" max="10470" width="2.21875" customWidth="1"/>
    <col min="10471" max="10471" width="25.77734375" customWidth="1"/>
    <col min="10474" max="10474" width="5.77734375" customWidth="1"/>
    <col min="10475" max="10475" width="25.77734375" customWidth="1"/>
    <col min="10480" max="10480" width="25.77734375" customWidth="1"/>
    <col min="10726" max="10726" width="2.21875" customWidth="1"/>
    <col min="10727" max="10727" width="25.77734375" customWidth="1"/>
    <col min="10730" max="10730" width="5.77734375" customWidth="1"/>
    <col min="10731" max="10731" width="25.77734375" customWidth="1"/>
    <col min="10736" max="10736" width="25.77734375" customWidth="1"/>
    <col min="10982" max="10982" width="2.21875" customWidth="1"/>
    <col min="10983" max="10983" width="25.77734375" customWidth="1"/>
    <col min="10986" max="10986" width="5.77734375" customWidth="1"/>
    <col min="10987" max="10987" width="25.77734375" customWidth="1"/>
    <col min="10992" max="10992" width="25.77734375" customWidth="1"/>
    <col min="11238" max="11238" width="2.21875" customWidth="1"/>
    <col min="11239" max="11239" width="25.77734375" customWidth="1"/>
    <col min="11242" max="11242" width="5.77734375" customWidth="1"/>
    <col min="11243" max="11243" width="25.77734375" customWidth="1"/>
    <col min="11248" max="11248" width="25.77734375" customWidth="1"/>
    <col min="11494" max="11494" width="2.21875" customWidth="1"/>
    <col min="11495" max="11495" width="25.77734375" customWidth="1"/>
    <col min="11498" max="11498" width="5.77734375" customWidth="1"/>
    <col min="11499" max="11499" width="25.77734375" customWidth="1"/>
    <col min="11504" max="11504" width="25.77734375" customWidth="1"/>
    <col min="11750" max="11750" width="2.21875" customWidth="1"/>
    <col min="11751" max="11751" width="25.77734375" customWidth="1"/>
    <col min="11754" max="11754" width="5.77734375" customWidth="1"/>
    <col min="11755" max="11755" width="25.77734375" customWidth="1"/>
    <col min="11760" max="11760" width="25.77734375" customWidth="1"/>
    <col min="12006" max="12006" width="2.21875" customWidth="1"/>
    <col min="12007" max="12007" width="25.77734375" customWidth="1"/>
    <col min="12010" max="12010" width="5.77734375" customWidth="1"/>
    <col min="12011" max="12011" width="25.77734375" customWidth="1"/>
    <col min="12016" max="12016" width="25.77734375" customWidth="1"/>
    <col min="12262" max="12262" width="2.21875" customWidth="1"/>
    <col min="12263" max="12263" width="25.77734375" customWidth="1"/>
    <col min="12266" max="12266" width="5.77734375" customWidth="1"/>
    <col min="12267" max="12267" width="25.77734375" customWidth="1"/>
    <col min="12272" max="12272" width="25.77734375" customWidth="1"/>
    <col min="12518" max="12518" width="2.21875" customWidth="1"/>
    <col min="12519" max="12519" width="25.77734375" customWidth="1"/>
    <col min="12522" max="12522" width="5.77734375" customWidth="1"/>
    <col min="12523" max="12523" width="25.77734375" customWidth="1"/>
    <col min="12528" max="12528" width="25.77734375" customWidth="1"/>
    <col min="12774" max="12774" width="2.21875" customWidth="1"/>
    <col min="12775" max="12775" width="25.77734375" customWidth="1"/>
    <col min="12778" max="12778" width="5.77734375" customWidth="1"/>
    <col min="12779" max="12779" width="25.77734375" customWidth="1"/>
    <col min="12784" max="12784" width="25.77734375" customWidth="1"/>
    <col min="13030" max="13030" width="2.21875" customWidth="1"/>
    <col min="13031" max="13031" width="25.77734375" customWidth="1"/>
    <col min="13034" max="13034" width="5.77734375" customWidth="1"/>
    <col min="13035" max="13035" width="25.77734375" customWidth="1"/>
    <col min="13040" max="13040" width="25.77734375" customWidth="1"/>
    <col min="13286" max="13286" width="2.21875" customWidth="1"/>
    <col min="13287" max="13287" width="25.77734375" customWidth="1"/>
    <col min="13290" max="13290" width="5.77734375" customWidth="1"/>
    <col min="13291" max="13291" width="25.77734375" customWidth="1"/>
    <col min="13296" max="13296" width="25.77734375" customWidth="1"/>
    <col min="13542" max="13542" width="2.21875" customWidth="1"/>
    <col min="13543" max="13543" width="25.77734375" customWidth="1"/>
    <col min="13546" max="13546" width="5.77734375" customWidth="1"/>
    <col min="13547" max="13547" width="25.77734375" customWidth="1"/>
    <col min="13552" max="13552" width="25.77734375" customWidth="1"/>
    <col min="13798" max="13798" width="2.21875" customWidth="1"/>
    <col min="13799" max="13799" width="25.77734375" customWidth="1"/>
    <col min="13802" max="13802" width="5.77734375" customWidth="1"/>
    <col min="13803" max="13803" width="25.77734375" customWidth="1"/>
    <col min="13808" max="13808" width="25.77734375" customWidth="1"/>
    <col min="14054" max="14054" width="2.21875" customWidth="1"/>
    <col min="14055" max="14055" width="25.77734375" customWidth="1"/>
    <col min="14058" max="14058" width="5.77734375" customWidth="1"/>
    <col min="14059" max="14059" width="25.77734375" customWidth="1"/>
    <col min="14064" max="14064" width="25.77734375" customWidth="1"/>
    <col min="14310" max="14310" width="2.21875" customWidth="1"/>
    <col min="14311" max="14311" width="25.77734375" customWidth="1"/>
    <col min="14314" max="14314" width="5.77734375" customWidth="1"/>
    <col min="14315" max="14315" width="25.77734375" customWidth="1"/>
    <col min="14320" max="14320" width="25.77734375" customWidth="1"/>
    <col min="14566" max="14566" width="2.21875" customWidth="1"/>
    <col min="14567" max="14567" width="25.77734375" customWidth="1"/>
    <col min="14570" max="14570" width="5.77734375" customWidth="1"/>
    <col min="14571" max="14571" width="25.77734375" customWidth="1"/>
    <col min="14576" max="14576" width="25.77734375" customWidth="1"/>
    <col min="14822" max="14822" width="2.21875" customWidth="1"/>
    <col min="14823" max="14823" width="25.77734375" customWidth="1"/>
    <col min="14826" max="14826" width="5.77734375" customWidth="1"/>
    <col min="14827" max="14827" width="25.77734375" customWidth="1"/>
    <col min="14832" max="14832" width="25.77734375" customWidth="1"/>
    <col min="15078" max="15078" width="2.21875" customWidth="1"/>
    <col min="15079" max="15079" width="25.77734375" customWidth="1"/>
    <col min="15082" max="15082" width="5.77734375" customWidth="1"/>
    <col min="15083" max="15083" width="25.77734375" customWidth="1"/>
    <col min="15088" max="15088" width="25.77734375" customWidth="1"/>
    <col min="15334" max="15334" width="2.21875" customWidth="1"/>
    <col min="15335" max="15335" width="25.77734375" customWidth="1"/>
    <col min="15338" max="15338" width="5.77734375" customWidth="1"/>
    <col min="15339" max="15339" width="25.77734375" customWidth="1"/>
    <col min="15344" max="15344" width="25.77734375" customWidth="1"/>
    <col min="15590" max="15590" width="2.21875" customWidth="1"/>
    <col min="15591" max="15591" width="25.77734375" customWidth="1"/>
    <col min="15594" max="15594" width="5.77734375" customWidth="1"/>
    <col min="15595" max="15595" width="25.77734375" customWidth="1"/>
    <col min="15600" max="15600" width="25.77734375" customWidth="1"/>
    <col min="15846" max="15846" width="2.21875" customWidth="1"/>
    <col min="15847" max="15847" width="25.77734375" customWidth="1"/>
    <col min="15850" max="15850" width="5.77734375" customWidth="1"/>
    <col min="15851" max="15851" width="25.77734375" customWidth="1"/>
    <col min="15856" max="15856" width="25.77734375" customWidth="1"/>
    <col min="16102" max="16102" width="2.21875" customWidth="1"/>
    <col min="16103" max="16103" width="25.77734375" customWidth="1"/>
    <col min="16106" max="16106" width="5.77734375" customWidth="1"/>
    <col min="16107" max="16107" width="25.77734375" customWidth="1"/>
    <col min="16112" max="16112" width="25.77734375" customWidth="1"/>
  </cols>
  <sheetData>
    <row r="2" spans="2:10" ht="16.2" x14ac:dyDescent="0.2">
      <c r="B2" s="54" t="s">
        <v>923</v>
      </c>
      <c r="C2" s="55"/>
      <c r="D2" s="55"/>
      <c r="E2" s="55"/>
      <c r="F2" s="55"/>
      <c r="G2" s="55"/>
      <c r="H2" s="55"/>
      <c r="I2" s="55"/>
    </row>
    <row r="4" spans="2:10" s="124" customFormat="1" ht="25.05" customHeight="1" x14ac:dyDescent="0.15">
      <c r="B4" s="171" t="s">
        <v>244</v>
      </c>
      <c r="C4" s="172"/>
      <c r="D4" s="173"/>
      <c r="F4" s="171" t="s">
        <v>245</v>
      </c>
      <c r="G4" s="172"/>
      <c r="H4" s="173"/>
      <c r="J4" s="131">
        <f>ROW()</f>
        <v>4</v>
      </c>
    </row>
    <row r="5" spans="2:10" s="21" customFormat="1" ht="13.2" customHeight="1" x14ac:dyDescent="0.15">
      <c r="B5" s="37"/>
      <c r="C5" s="38" t="s">
        <v>315</v>
      </c>
      <c r="D5" s="38" t="s">
        <v>316</v>
      </c>
      <c r="E5" s="34"/>
      <c r="F5" s="37"/>
      <c r="G5" s="38" t="s">
        <v>315</v>
      </c>
      <c r="H5" s="38" t="s">
        <v>316</v>
      </c>
      <c r="I5" s="34"/>
      <c r="J5" s="34"/>
    </row>
    <row r="6" spans="2:10" s="21" customFormat="1" ht="13.2" customHeight="1" x14ac:dyDescent="0.15">
      <c r="B6" s="51" t="s">
        <v>493</v>
      </c>
      <c r="C6" s="23">
        <v>21</v>
      </c>
      <c r="D6" s="40">
        <v>5.6300268096514748E-2</v>
      </c>
      <c r="E6" s="34"/>
      <c r="F6" s="51" t="s">
        <v>596</v>
      </c>
      <c r="G6" s="23">
        <v>6</v>
      </c>
      <c r="H6" s="40">
        <v>1.6085790884718499E-2</v>
      </c>
      <c r="I6" s="34"/>
      <c r="J6" s="34"/>
    </row>
    <row r="7" spans="2:10" s="21" customFormat="1" ht="13.2" customHeight="1" x14ac:dyDescent="0.15">
      <c r="B7" s="51" t="s">
        <v>508</v>
      </c>
      <c r="C7" s="23">
        <v>51</v>
      </c>
      <c r="D7" s="40">
        <v>0.13672922252010725</v>
      </c>
      <c r="E7" s="34"/>
      <c r="F7" s="51" t="s">
        <v>622</v>
      </c>
      <c r="G7" s="23">
        <v>10</v>
      </c>
      <c r="H7" s="40">
        <v>2.6809651474530832E-2</v>
      </c>
      <c r="I7" s="34"/>
      <c r="J7" s="34"/>
    </row>
    <row r="8" spans="2:10" s="21" customFormat="1" ht="13.2" customHeight="1" x14ac:dyDescent="0.15">
      <c r="B8" s="51" t="s">
        <v>348</v>
      </c>
      <c r="C8" s="23">
        <v>221</v>
      </c>
      <c r="D8" s="40">
        <v>0.59249329758713132</v>
      </c>
      <c r="E8" s="34"/>
      <c r="F8" s="51" t="s">
        <v>646</v>
      </c>
      <c r="G8" s="23">
        <v>7</v>
      </c>
      <c r="H8" s="40">
        <v>1.876675603217158E-2</v>
      </c>
      <c r="I8" s="34"/>
      <c r="J8" s="34"/>
    </row>
    <row r="9" spans="2:10" s="21" customFormat="1" ht="13.2" customHeight="1" x14ac:dyDescent="0.15">
      <c r="B9" s="51" t="s">
        <v>667</v>
      </c>
      <c r="C9" s="23">
        <v>16</v>
      </c>
      <c r="D9" s="40">
        <v>4.2895442359249331E-2</v>
      </c>
      <c r="E9" s="34"/>
      <c r="F9" s="51" t="s">
        <v>668</v>
      </c>
      <c r="G9" s="23">
        <v>47</v>
      </c>
      <c r="H9" s="40">
        <v>0.12600536193029491</v>
      </c>
      <c r="I9" s="34"/>
      <c r="J9" s="34"/>
    </row>
    <row r="10" spans="2:10" s="21" customFormat="1" ht="13.2" customHeight="1" x14ac:dyDescent="0.15">
      <c r="B10" s="51" t="s">
        <v>685</v>
      </c>
      <c r="C10" s="23">
        <v>11</v>
      </c>
      <c r="D10" s="40">
        <v>2.9490616621983913E-2</v>
      </c>
      <c r="E10" s="34"/>
      <c r="F10" s="51" t="s">
        <v>686</v>
      </c>
      <c r="G10" s="23">
        <v>299</v>
      </c>
      <c r="H10" s="40">
        <v>0.80160857908847183</v>
      </c>
      <c r="I10" s="34"/>
      <c r="J10" s="34"/>
    </row>
    <row r="11" spans="2:10" s="21" customFormat="1" ht="13.2" customHeight="1" x14ac:dyDescent="0.15">
      <c r="B11" s="51" t="s">
        <v>549</v>
      </c>
      <c r="C11" s="23">
        <v>53</v>
      </c>
      <c r="D11" s="40">
        <v>0.14209115281501342</v>
      </c>
      <c r="E11" s="34"/>
      <c r="F11" s="51" t="s">
        <v>549</v>
      </c>
      <c r="G11" s="23">
        <v>4</v>
      </c>
      <c r="H11" s="40">
        <v>1.0723860589812333E-2</v>
      </c>
      <c r="I11" s="34"/>
      <c r="J11" s="34"/>
    </row>
    <row r="12" spans="2:10" s="21" customFormat="1" ht="13.2" customHeight="1" x14ac:dyDescent="0.15">
      <c r="B12" s="130" t="s">
        <v>270</v>
      </c>
      <c r="C12" s="23">
        <v>373</v>
      </c>
      <c r="D12" s="40">
        <v>1</v>
      </c>
      <c r="E12" s="34"/>
      <c r="F12" s="130" t="s">
        <v>270</v>
      </c>
      <c r="G12" s="23">
        <v>373</v>
      </c>
      <c r="H12" s="40">
        <v>1</v>
      </c>
      <c r="I12" s="34"/>
      <c r="J12" s="34"/>
    </row>
    <row r="13" spans="2:10" s="21" customFormat="1" ht="13.2" customHeight="1" x14ac:dyDescent="0.15">
      <c r="B13" s="55"/>
      <c r="C13" s="55"/>
      <c r="D13" s="55"/>
      <c r="E13" s="55"/>
      <c r="F13" s="55"/>
      <c r="G13" s="55"/>
      <c r="I13" s="34"/>
      <c r="J13" s="34"/>
    </row>
    <row r="14" spans="2:10" ht="13.2" customHeight="1" x14ac:dyDescent="0.15">
      <c r="B14" s="55"/>
      <c r="C14" s="55"/>
      <c r="D14" s="55"/>
      <c r="E14" s="55"/>
      <c r="F14" s="55"/>
      <c r="G14" s="55"/>
      <c r="H14" s="21"/>
      <c r="I14" s="34"/>
      <c r="J14" s="34"/>
    </row>
    <row r="15" spans="2:10" s="126" customFormat="1" ht="37.049999999999997" customHeight="1" x14ac:dyDescent="0.2">
      <c r="B15" s="171" t="s">
        <v>382</v>
      </c>
      <c r="C15" s="172"/>
      <c r="D15" s="173"/>
      <c r="E15" s="112"/>
      <c r="F15" s="171" t="s">
        <v>246</v>
      </c>
      <c r="G15" s="172"/>
      <c r="H15" s="173"/>
      <c r="I15" s="112"/>
      <c r="J15" s="66">
        <f>ROW()</f>
        <v>15</v>
      </c>
    </row>
    <row r="16" spans="2:10" ht="13.2" customHeight="1" x14ac:dyDescent="0.15">
      <c r="B16" s="37"/>
      <c r="C16" s="38" t="s">
        <v>315</v>
      </c>
      <c r="D16" s="38" t="s">
        <v>316</v>
      </c>
      <c r="E16" s="34"/>
      <c r="F16" s="37"/>
      <c r="G16" s="38" t="s">
        <v>315</v>
      </c>
      <c r="H16" s="38" t="s">
        <v>316</v>
      </c>
      <c r="I16" s="34"/>
      <c r="J16" s="34"/>
    </row>
    <row r="17" spans="2:10" ht="13.2" customHeight="1" x14ac:dyDescent="0.15">
      <c r="B17" s="51" t="s">
        <v>597</v>
      </c>
      <c r="C17" s="23">
        <v>22</v>
      </c>
      <c r="D17" s="40">
        <v>0.31428571428571428</v>
      </c>
      <c r="E17" s="34"/>
      <c r="F17" s="51" t="s">
        <v>598</v>
      </c>
      <c r="G17" s="23">
        <v>45</v>
      </c>
      <c r="H17" s="40">
        <v>9.4537815126050417E-2</v>
      </c>
      <c r="I17" s="34"/>
      <c r="J17" s="34"/>
    </row>
    <row r="18" spans="2:10" ht="25.05" customHeight="1" x14ac:dyDescent="0.15">
      <c r="B18" s="51" t="s">
        <v>623</v>
      </c>
      <c r="C18" s="23">
        <v>19</v>
      </c>
      <c r="D18" s="40">
        <v>0.27142857142857141</v>
      </c>
      <c r="E18" s="34"/>
      <c r="F18" s="51" t="s">
        <v>624</v>
      </c>
      <c r="G18" s="23">
        <v>18</v>
      </c>
      <c r="H18" s="40">
        <v>3.7815126050420166E-2</v>
      </c>
      <c r="I18" s="34"/>
      <c r="J18" s="34"/>
    </row>
    <row r="19" spans="2:10" ht="13.2" customHeight="1" x14ac:dyDescent="0.15">
      <c r="B19" s="51" t="s">
        <v>647</v>
      </c>
      <c r="C19" s="23">
        <v>8</v>
      </c>
      <c r="D19" s="40">
        <v>0.11428571428571428</v>
      </c>
      <c r="E19" s="34"/>
      <c r="F19" s="51" t="s">
        <v>648</v>
      </c>
      <c r="G19" s="23">
        <v>24</v>
      </c>
      <c r="H19" s="40">
        <v>5.0420168067226892E-2</v>
      </c>
      <c r="I19" s="34"/>
      <c r="J19" s="34"/>
    </row>
    <row r="20" spans="2:10" ht="13.2" customHeight="1" x14ac:dyDescent="0.15">
      <c r="B20" s="51" t="s">
        <v>669</v>
      </c>
      <c r="C20" s="23">
        <v>1</v>
      </c>
      <c r="D20" s="40">
        <v>1.4285714285714285E-2</v>
      </c>
      <c r="E20" s="34"/>
      <c r="F20" s="51" t="s">
        <v>670</v>
      </c>
      <c r="G20" s="23">
        <v>7</v>
      </c>
      <c r="H20" s="40">
        <v>1.4705882352941176E-2</v>
      </c>
    </row>
    <row r="21" spans="2:10" ht="13.2" customHeight="1" x14ac:dyDescent="0.15">
      <c r="B21" s="51" t="s">
        <v>687</v>
      </c>
      <c r="C21" s="23">
        <v>1</v>
      </c>
      <c r="D21" s="40">
        <v>1.4285714285714285E-2</v>
      </c>
      <c r="E21" s="34"/>
      <c r="F21" s="51" t="s">
        <v>688</v>
      </c>
      <c r="G21" s="23">
        <v>53</v>
      </c>
      <c r="H21" s="40">
        <v>0.11134453781512606</v>
      </c>
    </row>
    <row r="22" spans="2:10" ht="25.05" customHeight="1" x14ac:dyDescent="0.15">
      <c r="B22" s="51" t="s">
        <v>699</v>
      </c>
      <c r="C22" s="23">
        <v>15</v>
      </c>
      <c r="D22" s="40">
        <v>0.21428571428571427</v>
      </c>
      <c r="E22" s="34"/>
      <c r="F22" s="51" t="s">
        <v>700</v>
      </c>
      <c r="G22" s="23">
        <v>173</v>
      </c>
      <c r="H22" s="40">
        <v>0.36344537815126049</v>
      </c>
    </row>
    <row r="23" spans="2:10" ht="25.05" customHeight="1" x14ac:dyDescent="0.15">
      <c r="B23" s="51" t="s">
        <v>711</v>
      </c>
      <c r="C23" s="23">
        <v>3</v>
      </c>
      <c r="D23" s="40">
        <v>4.2857142857142858E-2</v>
      </c>
      <c r="E23" s="34"/>
      <c r="F23" s="51" t="s">
        <v>712</v>
      </c>
      <c r="G23" s="23">
        <v>20</v>
      </c>
      <c r="H23" s="40">
        <v>4.2016806722689079E-2</v>
      </c>
    </row>
    <row r="24" spans="2:10" ht="25.05" customHeight="1" x14ac:dyDescent="0.15">
      <c r="B24" s="51" t="s">
        <v>297</v>
      </c>
      <c r="C24" s="23">
        <v>1</v>
      </c>
      <c r="D24" s="40">
        <v>1.4285714285714285E-2</v>
      </c>
      <c r="E24" s="34"/>
      <c r="F24" s="51" t="s">
        <v>720</v>
      </c>
      <c r="G24" s="23">
        <v>18</v>
      </c>
      <c r="H24" s="40">
        <v>3.7815126050420166E-2</v>
      </c>
    </row>
    <row r="25" spans="2:10" ht="25.05" customHeight="1" x14ac:dyDescent="0.15">
      <c r="B25" s="130" t="s">
        <v>270</v>
      </c>
      <c r="C25" s="23">
        <v>70</v>
      </c>
      <c r="D25" s="40">
        <v>1</v>
      </c>
      <c r="E25" s="34"/>
      <c r="F25" s="51" t="s">
        <v>728</v>
      </c>
      <c r="G25" s="23">
        <v>100</v>
      </c>
      <c r="H25" s="40">
        <v>0.21008403361344538</v>
      </c>
    </row>
    <row r="26" spans="2:10" ht="25.05" customHeight="1" x14ac:dyDescent="0.15">
      <c r="E26" s="34"/>
      <c r="F26" s="51" t="s">
        <v>734</v>
      </c>
      <c r="G26" s="23">
        <v>4</v>
      </c>
      <c r="H26" s="40">
        <v>8.4033613445378148E-3</v>
      </c>
    </row>
    <row r="27" spans="2:10" ht="13.2" customHeight="1" x14ac:dyDescent="0.15">
      <c r="E27" s="34"/>
      <c r="F27" s="51" t="s">
        <v>308</v>
      </c>
      <c r="G27" s="23">
        <v>14</v>
      </c>
      <c r="H27" s="40">
        <v>2.9411764705882353E-2</v>
      </c>
    </row>
    <row r="28" spans="2:10" ht="13.2" customHeight="1" x14ac:dyDescent="0.15">
      <c r="E28" s="34"/>
      <c r="F28" s="130" t="s">
        <v>270</v>
      </c>
      <c r="G28" s="23">
        <v>476</v>
      </c>
      <c r="H28" s="40">
        <v>1</v>
      </c>
    </row>
    <row r="29" spans="2:10" ht="13.2" customHeight="1" x14ac:dyDescent="0.2"/>
    <row r="30" spans="2:10" ht="13.2" customHeight="1" x14ac:dyDescent="0.2"/>
    <row r="31" spans="2:10" s="126" customFormat="1" ht="37.049999999999997" customHeight="1" x14ac:dyDescent="0.2">
      <c r="B31" s="171" t="s">
        <v>247</v>
      </c>
      <c r="C31" s="172"/>
      <c r="D31" s="173"/>
      <c r="E31" s="112"/>
      <c r="F31" s="171" t="s">
        <v>383</v>
      </c>
      <c r="G31" s="172"/>
      <c r="H31" s="173"/>
      <c r="J31" s="66">
        <f>ROW()</f>
        <v>31</v>
      </c>
    </row>
    <row r="32" spans="2:10" ht="13.2" customHeight="1" x14ac:dyDescent="0.15">
      <c r="B32" s="37"/>
      <c r="C32" s="38" t="s">
        <v>315</v>
      </c>
      <c r="D32" s="38" t="s">
        <v>316</v>
      </c>
      <c r="E32" s="34"/>
      <c r="F32" s="37"/>
      <c r="G32" s="38" t="s">
        <v>315</v>
      </c>
      <c r="H32" s="38" t="s">
        <v>316</v>
      </c>
    </row>
    <row r="33" spans="2:10" ht="13.2" customHeight="1" x14ac:dyDescent="0.15">
      <c r="B33" s="51" t="s">
        <v>596</v>
      </c>
      <c r="C33" s="23">
        <v>15</v>
      </c>
      <c r="D33" s="40">
        <v>4.0214477211796246E-2</v>
      </c>
      <c r="E33" s="34"/>
      <c r="F33" s="51" t="s">
        <v>599</v>
      </c>
      <c r="G33" s="23">
        <v>42</v>
      </c>
      <c r="H33" s="40">
        <v>0.23728813559322035</v>
      </c>
    </row>
    <row r="34" spans="2:10" ht="13.2" customHeight="1" x14ac:dyDescent="0.15">
      <c r="B34" s="51" t="s">
        <v>622</v>
      </c>
      <c r="C34" s="23">
        <v>47</v>
      </c>
      <c r="D34" s="40">
        <v>0.12600536193029491</v>
      </c>
      <c r="E34" s="34"/>
      <c r="F34" s="51" t="s">
        <v>625</v>
      </c>
      <c r="G34" s="23">
        <v>51</v>
      </c>
      <c r="H34" s="40">
        <v>0.28813559322033899</v>
      </c>
    </row>
    <row r="35" spans="2:10" ht="13.2" customHeight="1" x14ac:dyDescent="0.15">
      <c r="B35" s="51" t="s">
        <v>646</v>
      </c>
      <c r="C35" s="23">
        <v>22</v>
      </c>
      <c r="D35" s="40">
        <v>5.8981233243967826E-2</v>
      </c>
      <c r="E35" s="34"/>
      <c r="F35" s="51" t="s">
        <v>1321</v>
      </c>
      <c r="G35" s="23">
        <v>8</v>
      </c>
      <c r="H35" s="40">
        <v>4.519774011299435E-2</v>
      </c>
    </row>
    <row r="36" spans="2:10" ht="13.2" customHeight="1" x14ac:dyDescent="0.15">
      <c r="B36" s="51" t="s">
        <v>668</v>
      </c>
      <c r="C36" s="23">
        <v>94</v>
      </c>
      <c r="D36" s="40">
        <v>0.25201072386058981</v>
      </c>
      <c r="E36" s="34"/>
      <c r="F36" s="51" t="s">
        <v>671</v>
      </c>
      <c r="G36" s="23">
        <v>40</v>
      </c>
      <c r="H36" s="40">
        <v>0.22598870056497175</v>
      </c>
    </row>
    <row r="37" spans="2:10" ht="13.2" customHeight="1" x14ac:dyDescent="0.15">
      <c r="B37" s="51" t="s">
        <v>686</v>
      </c>
      <c r="C37" s="23">
        <v>193</v>
      </c>
      <c r="D37" s="40">
        <v>0.51742627345844505</v>
      </c>
      <c r="E37" s="34"/>
      <c r="F37" s="51" t="s">
        <v>689</v>
      </c>
      <c r="G37" s="23">
        <v>17</v>
      </c>
      <c r="H37" s="40">
        <v>9.6045197740112997E-2</v>
      </c>
    </row>
    <row r="38" spans="2:10" ht="13.2" customHeight="1" x14ac:dyDescent="0.15">
      <c r="B38" s="51" t="s">
        <v>549</v>
      </c>
      <c r="C38" s="23">
        <v>2</v>
      </c>
      <c r="D38" s="40">
        <v>5.3619302949061663E-3</v>
      </c>
      <c r="E38" s="34"/>
      <c r="F38" s="51" t="s">
        <v>701</v>
      </c>
      <c r="G38" s="23">
        <v>1</v>
      </c>
      <c r="H38" s="40">
        <v>5.6497175141242938E-3</v>
      </c>
    </row>
    <row r="39" spans="2:10" ht="13.2" customHeight="1" x14ac:dyDescent="0.15">
      <c r="B39" s="130" t="s">
        <v>270</v>
      </c>
      <c r="C39" s="23">
        <v>373</v>
      </c>
      <c r="D39" s="40">
        <v>1</v>
      </c>
      <c r="E39" s="34"/>
      <c r="F39" s="51" t="s">
        <v>713</v>
      </c>
      <c r="G39" s="23">
        <v>1</v>
      </c>
      <c r="H39" s="40">
        <v>5.6497175141242938E-3</v>
      </c>
    </row>
    <row r="40" spans="2:10" ht="25.05" customHeight="1" x14ac:dyDescent="0.15">
      <c r="E40" s="34"/>
      <c r="F40" s="51" t="s">
        <v>721</v>
      </c>
      <c r="G40" s="23">
        <v>1</v>
      </c>
      <c r="H40" s="40">
        <v>5.6497175141242938E-3</v>
      </c>
    </row>
    <row r="41" spans="2:10" ht="25.05" customHeight="1" x14ac:dyDescent="0.15">
      <c r="E41" s="34"/>
      <c r="F41" s="51" t="s">
        <v>729</v>
      </c>
      <c r="G41" s="23">
        <v>12</v>
      </c>
      <c r="H41" s="40">
        <v>6.7796610169491525E-2</v>
      </c>
    </row>
    <row r="42" spans="2:10" ht="13.2" customHeight="1" x14ac:dyDescent="0.15">
      <c r="E42" s="34"/>
      <c r="F42" s="51" t="s">
        <v>485</v>
      </c>
      <c r="G42" s="23">
        <v>4</v>
      </c>
      <c r="H42" s="40">
        <v>2.2598870056497175E-2</v>
      </c>
    </row>
    <row r="43" spans="2:10" ht="13.2" customHeight="1" x14ac:dyDescent="0.15">
      <c r="E43" s="34"/>
      <c r="F43" s="130" t="s">
        <v>270</v>
      </c>
      <c r="G43" s="23">
        <v>177</v>
      </c>
      <c r="H43" s="40">
        <v>1</v>
      </c>
    </row>
    <row r="44" spans="2:10" ht="13.2" customHeight="1" x14ac:dyDescent="0.2"/>
    <row r="45" spans="2:10" ht="13.2" customHeight="1" x14ac:dyDescent="0.2"/>
    <row r="46" spans="2:10" s="126" customFormat="1" ht="25.05" customHeight="1" x14ac:dyDescent="0.2">
      <c r="B46" s="171" t="s">
        <v>384</v>
      </c>
      <c r="C46" s="172"/>
      <c r="D46" s="173"/>
      <c r="E46" s="112"/>
      <c r="F46" s="171" t="s">
        <v>248</v>
      </c>
      <c r="G46" s="172"/>
      <c r="H46" s="173"/>
      <c r="J46" s="66">
        <f>ROW()</f>
        <v>46</v>
      </c>
    </row>
    <row r="47" spans="2:10" ht="13.2" customHeight="1" x14ac:dyDescent="0.15">
      <c r="B47" s="37"/>
      <c r="C47" s="38" t="s">
        <v>315</v>
      </c>
      <c r="D47" s="38" t="s">
        <v>316</v>
      </c>
      <c r="E47" s="34"/>
      <c r="F47" s="37"/>
      <c r="G47" s="38" t="s">
        <v>315</v>
      </c>
      <c r="H47" s="38" t="s">
        <v>316</v>
      </c>
    </row>
    <row r="48" spans="2:10" ht="25.05" customHeight="1" x14ac:dyDescent="0.15">
      <c r="B48" s="51" t="s">
        <v>600</v>
      </c>
      <c r="C48" s="23">
        <v>128</v>
      </c>
      <c r="D48" s="40">
        <v>0.50996015936254979</v>
      </c>
      <c r="E48" s="34"/>
      <c r="F48" s="51" t="s">
        <v>601</v>
      </c>
      <c r="G48" s="23">
        <v>18</v>
      </c>
      <c r="H48" s="40">
        <v>4.7745358090185673E-2</v>
      </c>
    </row>
    <row r="49" spans="2:8" ht="25.05" customHeight="1" x14ac:dyDescent="0.15">
      <c r="B49" s="51" t="s">
        <v>626</v>
      </c>
      <c r="C49" s="23">
        <v>54</v>
      </c>
      <c r="D49" s="40">
        <v>0.2151394422310757</v>
      </c>
      <c r="E49" s="34"/>
      <c r="F49" s="51" t="s">
        <v>627</v>
      </c>
      <c r="G49" s="23">
        <v>27</v>
      </c>
      <c r="H49" s="40">
        <v>7.161803713527852E-2</v>
      </c>
    </row>
    <row r="50" spans="2:8" ht="13.2" customHeight="1" x14ac:dyDescent="0.15">
      <c r="B50" s="51" t="s">
        <v>649</v>
      </c>
      <c r="C50" s="23">
        <v>22</v>
      </c>
      <c r="D50" s="40">
        <v>8.7649402390438252E-2</v>
      </c>
      <c r="E50" s="34"/>
      <c r="F50" s="51" t="s">
        <v>650</v>
      </c>
      <c r="G50" s="23">
        <v>17</v>
      </c>
      <c r="H50" s="40">
        <v>4.5092838196286469E-2</v>
      </c>
    </row>
    <row r="51" spans="2:8" ht="13.2" customHeight="1" x14ac:dyDescent="0.15">
      <c r="B51" s="51" t="s">
        <v>672</v>
      </c>
      <c r="C51" s="23">
        <v>8</v>
      </c>
      <c r="D51" s="40">
        <v>3.1872509960159362E-2</v>
      </c>
      <c r="E51" s="34"/>
      <c r="F51" s="51" t="s">
        <v>673</v>
      </c>
      <c r="G51" s="23">
        <v>3</v>
      </c>
      <c r="H51" s="40">
        <v>7.9575596816976128E-3</v>
      </c>
    </row>
    <row r="52" spans="2:8" ht="25.05" customHeight="1" x14ac:dyDescent="0.15">
      <c r="B52" s="51" t="s">
        <v>690</v>
      </c>
      <c r="C52" s="23">
        <v>20</v>
      </c>
      <c r="D52" s="40">
        <v>7.9681274900398405E-2</v>
      </c>
      <c r="E52" s="34"/>
      <c r="F52" s="51" t="s">
        <v>691</v>
      </c>
      <c r="G52" s="23">
        <v>49</v>
      </c>
      <c r="H52" s="40">
        <v>0.129973474801061</v>
      </c>
    </row>
    <row r="53" spans="2:8" ht="25.05" customHeight="1" x14ac:dyDescent="0.15">
      <c r="B53" s="51" t="s">
        <v>702</v>
      </c>
      <c r="C53" s="23">
        <v>12</v>
      </c>
      <c r="D53" s="40">
        <v>4.7808764940239043E-2</v>
      </c>
      <c r="E53" s="34"/>
      <c r="F53" s="51" t="s">
        <v>703</v>
      </c>
      <c r="G53" s="23">
        <v>17</v>
      </c>
      <c r="H53" s="40">
        <v>4.5092838196286469E-2</v>
      </c>
    </row>
    <row r="54" spans="2:8" ht="25.05" customHeight="1" x14ac:dyDescent="0.15">
      <c r="B54" s="51" t="s">
        <v>476</v>
      </c>
      <c r="C54" s="23">
        <v>7</v>
      </c>
      <c r="D54" s="40">
        <v>2.7888446215139442E-2</v>
      </c>
      <c r="E54" s="34"/>
      <c r="F54" s="51" t="s">
        <v>712</v>
      </c>
      <c r="G54" s="23">
        <v>11</v>
      </c>
      <c r="H54" s="40">
        <v>2.9177718832891247E-2</v>
      </c>
    </row>
    <row r="55" spans="2:8" ht="25.05" customHeight="1" x14ac:dyDescent="0.15">
      <c r="B55" s="130" t="s">
        <v>270</v>
      </c>
      <c r="C55" s="23">
        <v>251</v>
      </c>
      <c r="D55" s="40">
        <v>1</v>
      </c>
      <c r="E55" s="34"/>
      <c r="F55" s="51" t="s">
        <v>722</v>
      </c>
      <c r="G55" s="23">
        <v>3</v>
      </c>
      <c r="H55" s="40">
        <v>7.9575596816976128E-3</v>
      </c>
    </row>
    <row r="56" spans="2:8" ht="13.2" customHeight="1" x14ac:dyDescent="0.15">
      <c r="E56" s="34"/>
      <c r="F56" s="51" t="s">
        <v>730</v>
      </c>
      <c r="G56" s="23">
        <v>84</v>
      </c>
      <c r="H56" s="40">
        <v>0.22281167108753316</v>
      </c>
    </row>
    <row r="57" spans="2:8" ht="25.05" customHeight="1" x14ac:dyDescent="0.15">
      <c r="E57" s="34"/>
      <c r="F57" s="51" t="s">
        <v>735</v>
      </c>
      <c r="G57" s="23">
        <v>84</v>
      </c>
      <c r="H57" s="40">
        <v>0.22281167108753316</v>
      </c>
    </row>
    <row r="58" spans="2:8" ht="25.05" customHeight="1" x14ac:dyDescent="0.15">
      <c r="E58" s="34"/>
      <c r="F58" s="51" t="s">
        <v>738</v>
      </c>
      <c r="G58" s="23">
        <v>9</v>
      </c>
      <c r="H58" s="40">
        <v>2.3872679045092837E-2</v>
      </c>
    </row>
    <row r="59" spans="2:8" ht="25.05" customHeight="1" x14ac:dyDescent="0.15">
      <c r="E59" s="34"/>
      <c r="F59" s="51" t="s">
        <v>741</v>
      </c>
      <c r="G59" s="23">
        <v>50</v>
      </c>
      <c r="H59" s="40">
        <v>0.13262599469496023</v>
      </c>
    </row>
    <row r="60" spans="2:8" ht="13.2" customHeight="1" x14ac:dyDescent="0.15">
      <c r="E60" s="34"/>
      <c r="F60" s="51" t="s">
        <v>743</v>
      </c>
      <c r="G60" s="23">
        <v>5</v>
      </c>
      <c r="H60" s="40">
        <v>1.3262599469496022E-2</v>
      </c>
    </row>
    <row r="61" spans="2:8" ht="13.2" customHeight="1" x14ac:dyDescent="0.15">
      <c r="E61" s="34"/>
      <c r="F61" s="130" t="s">
        <v>270</v>
      </c>
      <c r="G61" s="23">
        <v>377</v>
      </c>
      <c r="H61" s="40">
        <v>1</v>
      </c>
    </row>
  </sheetData>
  <mergeCells count="8">
    <mergeCell ref="B46:D46"/>
    <mergeCell ref="F46:H46"/>
    <mergeCell ref="B4:D4"/>
    <mergeCell ref="F4:H4"/>
    <mergeCell ref="B15:D15"/>
    <mergeCell ref="F15:H15"/>
    <mergeCell ref="B31:D31"/>
    <mergeCell ref="F31:H31"/>
  </mergeCells>
  <phoneticPr fontId="5"/>
  <pageMargins left="0.7" right="0.7" top="0.75" bottom="0.75" header="0.3" footer="0.3"/>
  <pageSetup paperSize="9"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0084-70AC-48E4-840A-3333C908C376}">
  <sheetPr codeName="Sheet26">
    <pageSetUpPr fitToPage="1"/>
  </sheetPr>
  <dimension ref="B2:J13"/>
  <sheetViews>
    <sheetView view="pageBreakPreview" zoomScaleNormal="100" zoomScaleSheetLayoutView="100" workbookViewId="0">
      <selection activeCell="F4" sqref="F4:H4"/>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0.33203125" hidden="1" customWidth="1"/>
    <col min="244" max="244" width="2.21875" customWidth="1"/>
    <col min="245" max="245" width="25.77734375" customWidth="1"/>
    <col min="248" max="248" width="5.77734375" customWidth="1"/>
    <col min="249" max="249" width="25.77734375" customWidth="1"/>
    <col min="254" max="254" width="25.77734375" customWidth="1"/>
    <col min="500" max="500" width="2.21875" customWidth="1"/>
    <col min="501" max="501" width="25.77734375" customWidth="1"/>
    <col min="504" max="504" width="5.77734375" customWidth="1"/>
    <col min="505" max="505" width="25.77734375" customWidth="1"/>
    <col min="510" max="510" width="25.77734375" customWidth="1"/>
    <col min="756" max="756" width="2.21875" customWidth="1"/>
    <col min="757" max="757" width="25.77734375" customWidth="1"/>
    <col min="760" max="760" width="5.77734375" customWidth="1"/>
    <col min="761" max="761" width="25.77734375" customWidth="1"/>
    <col min="766" max="766" width="25.77734375" customWidth="1"/>
    <col min="1012" max="1012" width="2.21875" customWidth="1"/>
    <col min="1013" max="1013" width="25.77734375" customWidth="1"/>
    <col min="1016" max="1016" width="5.77734375" customWidth="1"/>
    <col min="1017" max="1017" width="25.77734375" customWidth="1"/>
    <col min="1022" max="1022" width="25.77734375" customWidth="1"/>
    <col min="1268" max="1268" width="2.21875" customWidth="1"/>
    <col min="1269" max="1269" width="25.77734375" customWidth="1"/>
    <col min="1272" max="1272" width="5.77734375" customWidth="1"/>
    <col min="1273" max="1273" width="25.77734375" customWidth="1"/>
    <col min="1278" max="1278" width="25.77734375" customWidth="1"/>
    <col min="1524" max="1524" width="2.21875" customWidth="1"/>
    <col min="1525" max="1525" width="25.77734375" customWidth="1"/>
    <col min="1528" max="1528" width="5.77734375" customWidth="1"/>
    <col min="1529" max="1529" width="25.77734375" customWidth="1"/>
    <col min="1534" max="1534" width="25.77734375" customWidth="1"/>
    <col min="1780" max="1780" width="2.21875" customWidth="1"/>
    <col min="1781" max="1781" width="25.77734375" customWidth="1"/>
    <col min="1784" max="1784" width="5.77734375" customWidth="1"/>
    <col min="1785" max="1785" width="25.77734375" customWidth="1"/>
    <col min="1790" max="1790" width="25.77734375" customWidth="1"/>
    <col min="2036" max="2036" width="2.21875" customWidth="1"/>
    <col min="2037" max="2037" width="25.77734375" customWidth="1"/>
    <col min="2040" max="2040" width="5.77734375" customWidth="1"/>
    <col min="2041" max="2041" width="25.77734375" customWidth="1"/>
    <col min="2046" max="2046" width="25.77734375" customWidth="1"/>
    <col min="2292" max="2292" width="2.21875" customWidth="1"/>
    <col min="2293" max="2293" width="25.77734375" customWidth="1"/>
    <col min="2296" max="2296" width="5.77734375" customWidth="1"/>
    <col min="2297" max="2297" width="25.77734375" customWidth="1"/>
    <col min="2302" max="2302" width="25.77734375" customWidth="1"/>
    <col min="2548" max="2548" width="2.21875" customWidth="1"/>
    <col min="2549" max="2549" width="25.77734375" customWidth="1"/>
    <col min="2552" max="2552" width="5.77734375" customWidth="1"/>
    <col min="2553" max="2553" width="25.77734375" customWidth="1"/>
    <col min="2558" max="2558" width="25.77734375" customWidth="1"/>
    <col min="2804" max="2804" width="2.21875" customWidth="1"/>
    <col min="2805" max="2805" width="25.77734375" customWidth="1"/>
    <col min="2808" max="2808" width="5.77734375" customWidth="1"/>
    <col min="2809" max="2809" width="25.77734375" customWidth="1"/>
    <col min="2814" max="2814" width="25.77734375" customWidth="1"/>
    <col min="3060" max="3060" width="2.21875" customWidth="1"/>
    <col min="3061" max="3061" width="25.77734375" customWidth="1"/>
    <col min="3064" max="3064" width="5.77734375" customWidth="1"/>
    <col min="3065" max="3065" width="25.77734375" customWidth="1"/>
    <col min="3070" max="3070" width="25.77734375" customWidth="1"/>
    <col min="3316" max="3316" width="2.21875" customWidth="1"/>
    <col min="3317" max="3317" width="25.77734375" customWidth="1"/>
    <col min="3320" max="3320" width="5.77734375" customWidth="1"/>
    <col min="3321" max="3321" width="25.77734375" customWidth="1"/>
    <col min="3326" max="3326" width="25.77734375" customWidth="1"/>
    <col min="3572" max="3572" width="2.21875" customWidth="1"/>
    <col min="3573" max="3573" width="25.77734375" customWidth="1"/>
    <col min="3576" max="3576" width="5.77734375" customWidth="1"/>
    <col min="3577" max="3577" width="25.77734375" customWidth="1"/>
    <col min="3582" max="3582" width="25.77734375" customWidth="1"/>
    <col min="3828" max="3828" width="2.21875" customWidth="1"/>
    <col min="3829" max="3829" width="25.77734375" customWidth="1"/>
    <col min="3832" max="3832" width="5.77734375" customWidth="1"/>
    <col min="3833" max="3833" width="25.77734375" customWidth="1"/>
    <col min="3838" max="3838" width="25.77734375" customWidth="1"/>
    <col min="4084" max="4084" width="2.21875" customWidth="1"/>
    <col min="4085" max="4085" width="25.77734375" customWidth="1"/>
    <col min="4088" max="4088" width="5.77734375" customWidth="1"/>
    <col min="4089" max="4089" width="25.77734375" customWidth="1"/>
    <col min="4094" max="4094" width="25.77734375" customWidth="1"/>
    <col min="4340" max="4340" width="2.21875" customWidth="1"/>
    <col min="4341" max="4341" width="25.77734375" customWidth="1"/>
    <col min="4344" max="4344" width="5.77734375" customWidth="1"/>
    <col min="4345" max="4345" width="25.77734375" customWidth="1"/>
    <col min="4350" max="4350" width="25.77734375" customWidth="1"/>
    <col min="4596" max="4596" width="2.21875" customWidth="1"/>
    <col min="4597" max="4597" width="25.77734375" customWidth="1"/>
    <col min="4600" max="4600" width="5.77734375" customWidth="1"/>
    <col min="4601" max="4601" width="25.77734375" customWidth="1"/>
    <col min="4606" max="4606" width="25.77734375" customWidth="1"/>
    <col min="4852" max="4852" width="2.21875" customWidth="1"/>
    <col min="4853" max="4853" width="25.77734375" customWidth="1"/>
    <col min="4856" max="4856" width="5.77734375" customWidth="1"/>
    <col min="4857" max="4857" width="25.77734375" customWidth="1"/>
    <col min="4862" max="4862" width="25.77734375" customWidth="1"/>
    <col min="5108" max="5108" width="2.21875" customWidth="1"/>
    <col min="5109" max="5109" width="25.77734375" customWidth="1"/>
    <col min="5112" max="5112" width="5.77734375" customWidth="1"/>
    <col min="5113" max="5113" width="25.77734375" customWidth="1"/>
    <col min="5118" max="5118" width="25.77734375" customWidth="1"/>
    <col min="5364" max="5364" width="2.21875" customWidth="1"/>
    <col min="5365" max="5365" width="25.77734375" customWidth="1"/>
    <col min="5368" max="5368" width="5.77734375" customWidth="1"/>
    <col min="5369" max="5369" width="25.77734375" customWidth="1"/>
    <col min="5374" max="5374" width="25.77734375" customWidth="1"/>
    <col min="5620" max="5620" width="2.21875" customWidth="1"/>
    <col min="5621" max="5621" width="25.77734375" customWidth="1"/>
    <col min="5624" max="5624" width="5.77734375" customWidth="1"/>
    <col min="5625" max="5625" width="25.77734375" customWidth="1"/>
    <col min="5630" max="5630" width="25.77734375" customWidth="1"/>
    <col min="5876" max="5876" width="2.21875" customWidth="1"/>
    <col min="5877" max="5877" width="25.77734375" customWidth="1"/>
    <col min="5880" max="5880" width="5.77734375" customWidth="1"/>
    <col min="5881" max="5881" width="25.77734375" customWidth="1"/>
    <col min="5886" max="5886" width="25.77734375" customWidth="1"/>
    <col min="6132" max="6132" width="2.21875" customWidth="1"/>
    <col min="6133" max="6133" width="25.77734375" customWidth="1"/>
    <col min="6136" max="6136" width="5.77734375" customWidth="1"/>
    <col min="6137" max="6137" width="25.77734375" customWidth="1"/>
    <col min="6142" max="6142" width="25.77734375" customWidth="1"/>
    <col min="6388" max="6388" width="2.21875" customWidth="1"/>
    <col min="6389" max="6389" width="25.77734375" customWidth="1"/>
    <col min="6392" max="6392" width="5.77734375" customWidth="1"/>
    <col min="6393" max="6393" width="25.77734375" customWidth="1"/>
    <col min="6398" max="6398" width="25.77734375" customWidth="1"/>
    <col min="6644" max="6644" width="2.21875" customWidth="1"/>
    <col min="6645" max="6645" width="25.77734375" customWidth="1"/>
    <col min="6648" max="6648" width="5.77734375" customWidth="1"/>
    <col min="6649" max="6649" width="25.77734375" customWidth="1"/>
    <col min="6654" max="6654" width="25.77734375" customWidth="1"/>
    <col min="6900" max="6900" width="2.21875" customWidth="1"/>
    <col min="6901" max="6901" width="25.77734375" customWidth="1"/>
    <col min="6904" max="6904" width="5.77734375" customWidth="1"/>
    <col min="6905" max="6905" width="25.77734375" customWidth="1"/>
    <col min="6910" max="6910" width="25.77734375" customWidth="1"/>
    <col min="7156" max="7156" width="2.21875" customWidth="1"/>
    <col min="7157" max="7157" width="25.77734375" customWidth="1"/>
    <col min="7160" max="7160" width="5.77734375" customWidth="1"/>
    <col min="7161" max="7161" width="25.77734375" customWidth="1"/>
    <col min="7166" max="7166" width="25.77734375" customWidth="1"/>
    <col min="7412" max="7412" width="2.21875" customWidth="1"/>
    <col min="7413" max="7413" width="25.77734375" customWidth="1"/>
    <col min="7416" max="7416" width="5.77734375" customWidth="1"/>
    <col min="7417" max="7417" width="25.77734375" customWidth="1"/>
    <col min="7422" max="7422" width="25.77734375" customWidth="1"/>
    <col min="7668" max="7668" width="2.21875" customWidth="1"/>
    <col min="7669" max="7669" width="25.77734375" customWidth="1"/>
    <col min="7672" max="7672" width="5.77734375" customWidth="1"/>
    <col min="7673" max="7673" width="25.77734375" customWidth="1"/>
    <col min="7678" max="7678" width="25.77734375" customWidth="1"/>
    <col min="7924" max="7924" width="2.21875" customWidth="1"/>
    <col min="7925" max="7925" width="25.77734375" customWidth="1"/>
    <col min="7928" max="7928" width="5.77734375" customWidth="1"/>
    <col min="7929" max="7929" width="25.77734375" customWidth="1"/>
    <col min="7934" max="7934" width="25.77734375" customWidth="1"/>
    <col min="8180" max="8180" width="2.21875" customWidth="1"/>
    <col min="8181" max="8181" width="25.77734375" customWidth="1"/>
    <col min="8184" max="8184" width="5.77734375" customWidth="1"/>
    <col min="8185" max="8185" width="25.77734375" customWidth="1"/>
    <col min="8190" max="8190" width="25.77734375" customWidth="1"/>
    <col min="8436" max="8436" width="2.21875" customWidth="1"/>
    <col min="8437" max="8437" width="25.77734375" customWidth="1"/>
    <col min="8440" max="8440" width="5.77734375" customWidth="1"/>
    <col min="8441" max="8441" width="25.77734375" customWidth="1"/>
    <col min="8446" max="8446" width="25.77734375" customWidth="1"/>
    <col min="8692" max="8692" width="2.21875" customWidth="1"/>
    <col min="8693" max="8693" width="25.77734375" customWidth="1"/>
    <col min="8696" max="8696" width="5.77734375" customWidth="1"/>
    <col min="8697" max="8697" width="25.77734375" customWidth="1"/>
    <col min="8702" max="8702" width="25.77734375" customWidth="1"/>
    <col min="8948" max="8948" width="2.21875" customWidth="1"/>
    <col min="8949" max="8949" width="25.77734375" customWidth="1"/>
    <col min="8952" max="8952" width="5.77734375" customWidth="1"/>
    <col min="8953" max="8953" width="25.77734375" customWidth="1"/>
    <col min="8958" max="8958" width="25.77734375" customWidth="1"/>
    <col min="9204" max="9204" width="2.21875" customWidth="1"/>
    <col min="9205" max="9205" width="25.77734375" customWidth="1"/>
    <col min="9208" max="9208" width="5.77734375" customWidth="1"/>
    <col min="9209" max="9209" width="25.77734375" customWidth="1"/>
    <col min="9214" max="9214" width="25.77734375" customWidth="1"/>
    <col min="9460" max="9460" width="2.21875" customWidth="1"/>
    <col min="9461" max="9461" width="25.77734375" customWidth="1"/>
    <col min="9464" max="9464" width="5.77734375" customWidth="1"/>
    <col min="9465" max="9465" width="25.77734375" customWidth="1"/>
    <col min="9470" max="9470" width="25.77734375" customWidth="1"/>
    <col min="9716" max="9716" width="2.21875" customWidth="1"/>
    <col min="9717" max="9717" width="25.77734375" customWidth="1"/>
    <col min="9720" max="9720" width="5.77734375" customWidth="1"/>
    <col min="9721" max="9721" width="25.77734375" customWidth="1"/>
    <col min="9726" max="9726" width="25.77734375" customWidth="1"/>
    <col min="9972" max="9972" width="2.21875" customWidth="1"/>
    <col min="9973" max="9973" width="25.77734375" customWidth="1"/>
    <col min="9976" max="9976" width="5.77734375" customWidth="1"/>
    <col min="9977" max="9977" width="25.77734375" customWidth="1"/>
    <col min="9982" max="9982" width="25.77734375" customWidth="1"/>
    <col min="10228" max="10228" width="2.21875" customWidth="1"/>
    <col min="10229" max="10229" width="25.77734375" customWidth="1"/>
    <col min="10232" max="10232" width="5.77734375" customWidth="1"/>
    <col min="10233" max="10233" width="25.77734375" customWidth="1"/>
    <col min="10238" max="10238" width="25.77734375" customWidth="1"/>
    <col min="10484" max="10484" width="2.21875" customWidth="1"/>
    <col min="10485" max="10485" width="25.77734375" customWidth="1"/>
    <col min="10488" max="10488" width="5.77734375" customWidth="1"/>
    <col min="10489" max="10489" width="25.77734375" customWidth="1"/>
    <col min="10494" max="10494" width="25.77734375" customWidth="1"/>
    <col min="10740" max="10740" width="2.21875" customWidth="1"/>
    <col min="10741" max="10741" width="25.77734375" customWidth="1"/>
    <col min="10744" max="10744" width="5.77734375" customWidth="1"/>
    <col min="10745" max="10745" width="25.77734375" customWidth="1"/>
    <col min="10750" max="10750" width="25.77734375" customWidth="1"/>
    <col min="10996" max="10996" width="2.21875" customWidth="1"/>
    <col min="10997" max="10997" width="25.77734375" customWidth="1"/>
    <col min="11000" max="11000" width="5.77734375" customWidth="1"/>
    <col min="11001" max="11001" width="25.77734375" customWidth="1"/>
    <col min="11006" max="11006" width="25.77734375" customWidth="1"/>
    <col min="11252" max="11252" width="2.21875" customWidth="1"/>
    <col min="11253" max="11253" width="25.77734375" customWidth="1"/>
    <col min="11256" max="11256" width="5.77734375" customWidth="1"/>
    <col min="11257" max="11257" width="25.77734375" customWidth="1"/>
    <col min="11262" max="11262" width="25.77734375" customWidth="1"/>
    <col min="11508" max="11508" width="2.21875" customWidth="1"/>
    <col min="11509" max="11509" width="25.77734375" customWidth="1"/>
    <col min="11512" max="11512" width="5.77734375" customWidth="1"/>
    <col min="11513" max="11513" width="25.77734375" customWidth="1"/>
    <col min="11518" max="11518" width="25.77734375" customWidth="1"/>
    <col min="11764" max="11764" width="2.21875" customWidth="1"/>
    <col min="11765" max="11765" width="25.77734375" customWidth="1"/>
    <col min="11768" max="11768" width="5.77734375" customWidth="1"/>
    <col min="11769" max="11769" width="25.77734375" customWidth="1"/>
    <col min="11774" max="11774" width="25.77734375" customWidth="1"/>
    <col min="12020" max="12020" width="2.21875" customWidth="1"/>
    <col min="12021" max="12021" width="25.77734375" customWidth="1"/>
    <col min="12024" max="12024" width="5.77734375" customWidth="1"/>
    <col min="12025" max="12025" width="25.77734375" customWidth="1"/>
    <col min="12030" max="12030" width="25.77734375" customWidth="1"/>
    <col min="12276" max="12276" width="2.21875" customWidth="1"/>
    <col min="12277" max="12277" width="25.77734375" customWidth="1"/>
    <col min="12280" max="12280" width="5.77734375" customWidth="1"/>
    <col min="12281" max="12281" width="25.77734375" customWidth="1"/>
    <col min="12286" max="12286" width="25.77734375" customWidth="1"/>
    <col min="12532" max="12532" width="2.21875" customWidth="1"/>
    <col min="12533" max="12533" width="25.77734375" customWidth="1"/>
    <col min="12536" max="12536" width="5.77734375" customWidth="1"/>
    <col min="12537" max="12537" width="25.77734375" customWidth="1"/>
    <col min="12542" max="12542" width="25.77734375" customWidth="1"/>
    <col min="12788" max="12788" width="2.21875" customWidth="1"/>
    <col min="12789" max="12789" width="25.77734375" customWidth="1"/>
    <col min="12792" max="12792" width="5.77734375" customWidth="1"/>
    <col min="12793" max="12793" width="25.77734375" customWidth="1"/>
    <col min="12798" max="12798" width="25.77734375" customWidth="1"/>
    <col min="13044" max="13044" width="2.21875" customWidth="1"/>
    <col min="13045" max="13045" width="25.77734375" customWidth="1"/>
    <col min="13048" max="13048" width="5.77734375" customWidth="1"/>
    <col min="13049" max="13049" width="25.77734375" customWidth="1"/>
    <col min="13054" max="13054" width="25.77734375" customWidth="1"/>
    <col min="13300" max="13300" width="2.21875" customWidth="1"/>
    <col min="13301" max="13301" width="25.77734375" customWidth="1"/>
    <col min="13304" max="13304" width="5.77734375" customWidth="1"/>
    <col min="13305" max="13305" width="25.77734375" customWidth="1"/>
    <col min="13310" max="13310" width="25.77734375" customWidth="1"/>
    <col min="13556" max="13556" width="2.21875" customWidth="1"/>
    <col min="13557" max="13557" width="25.77734375" customWidth="1"/>
    <col min="13560" max="13560" width="5.77734375" customWidth="1"/>
    <col min="13561" max="13561" width="25.77734375" customWidth="1"/>
    <col min="13566" max="13566" width="25.77734375" customWidth="1"/>
    <col min="13812" max="13812" width="2.21875" customWidth="1"/>
    <col min="13813" max="13813" width="25.77734375" customWidth="1"/>
    <col min="13816" max="13816" width="5.77734375" customWidth="1"/>
    <col min="13817" max="13817" width="25.77734375" customWidth="1"/>
    <col min="13822" max="13822" width="25.77734375" customWidth="1"/>
    <col min="14068" max="14068" width="2.21875" customWidth="1"/>
    <col min="14069" max="14069" width="25.77734375" customWidth="1"/>
    <col min="14072" max="14072" width="5.77734375" customWidth="1"/>
    <col min="14073" max="14073" width="25.77734375" customWidth="1"/>
    <col min="14078" max="14078" width="25.77734375" customWidth="1"/>
    <col min="14324" max="14324" width="2.21875" customWidth="1"/>
    <col min="14325" max="14325" width="25.77734375" customWidth="1"/>
    <col min="14328" max="14328" width="5.77734375" customWidth="1"/>
    <col min="14329" max="14329" width="25.77734375" customWidth="1"/>
    <col min="14334" max="14334" width="25.77734375" customWidth="1"/>
    <col min="14580" max="14580" width="2.21875" customWidth="1"/>
    <col min="14581" max="14581" width="25.77734375" customWidth="1"/>
    <col min="14584" max="14584" width="5.77734375" customWidth="1"/>
    <col min="14585" max="14585" width="25.77734375" customWidth="1"/>
    <col min="14590" max="14590" width="25.77734375" customWidth="1"/>
    <col min="14836" max="14836" width="2.21875" customWidth="1"/>
    <col min="14837" max="14837" width="25.77734375" customWidth="1"/>
    <col min="14840" max="14840" width="5.77734375" customWidth="1"/>
    <col min="14841" max="14841" width="25.77734375" customWidth="1"/>
    <col min="14846" max="14846" width="25.77734375" customWidth="1"/>
    <col min="15092" max="15092" width="2.21875" customWidth="1"/>
    <col min="15093" max="15093" width="25.77734375" customWidth="1"/>
    <col min="15096" max="15096" width="5.77734375" customWidth="1"/>
    <col min="15097" max="15097" width="25.77734375" customWidth="1"/>
    <col min="15102" max="15102" width="25.77734375" customWidth="1"/>
    <col min="15348" max="15348" width="2.21875" customWidth="1"/>
    <col min="15349" max="15349" width="25.77734375" customWidth="1"/>
    <col min="15352" max="15352" width="5.77734375" customWidth="1"/>
    <col min="15353" max="15353" width="25.77734375" customWidth="1"/>
    <col min="15358" max="15358" width="25.77734375" customWidth="1"/>
    <col min="15604" max="15604" width="2.21875" customWidth="1"/>
    <col min="15605" max="15605" width="25.77734375" customWidth="1"/>
    <col min="15608" max="15608" width="5.77734375" customWidth="1"/>
    <col min="15609" max="15609" width="25.77734375" customWidth="1"/>
    <col min="15614" max="15614" width="25.77734375" customWidth="1"/>
    <col min="15860" max="15860" width="2.21875" customWidth="1"/>
    <col min="15861" max="15861" width="25.77734375" customWidth="1"/>
    <col min="15864" max="15864" width="5.77734375" customWidth="1"/>
    <col min="15865" max="15865" width="25.77734375" customWidth="1"/>
    <col min="15870" max="15870" width="25.77734375" customWidth="1"/>
    <col min="16116" max="16116" width="2.21875" customWidth="1"/>
    <col min="16117" max="16117" width="25.77734375" customWidth="1"/>
    <col min="16120" max="16120" width="5.77734375" customWidth="1"/>
    <col min="16121" max="16121" width="25.77734375" customWidth="1"/>
    <col min="16126" max="16126" width="25.77734375" customWidth="1"/>
  </cols>
  <sheetData>
    <row r="2" spans="2:10" ht="16.2" x14ac:dyDescent="0.2">
      <c r="B2" s="54" t="s">
        <v>944</v>
      </c>
      <c r="C2" s="55"/>
      <c r="D2" s="55"/>
      <c r="E2" s="55"/>
      <c r="F2" s="55"/>
      <c r="G2" s="55"/>
      <c r="H2" s="55"/>
      <c r="I2" s="55"/>
    </row>
    <row r="4" spans="2:10" s="112" customFormat="1" ht="25.05" customHeight="1" x14ac:dyDescent="0.15">
      <c r="B4" s="171" t="s">
        <v>249</v>
      </c>
      <c r="C4" s="172"/>
      <c r="D4" s="173"/>
      <c r="F4" s="171" t="s">
        <v>385</v>
      </c>
      <c r="G4" s="172"/>
      <c r="H4" s="173"/>
      <c r="I4" s="66"/>
      <c r="J4" s="66">
        <f>ROW()</f>
        <v>4</v>
      </c>
    </row>
    <row r="5" spans="2:10" s="21" customFormat="1" ht="13.2" customHeight="1" x14ac:dyDescent="0.15">
      <c r="B5" s="37"/>
      <c r="C5" s="38" t="s">
        <v>315</v>
      </c>
      <c r="D5" s="38" t="s">
        <v>316</v>
      </c>
      <c r="E5" s="34"/>
      <c r="F5" s="37"/>
      <c r="G5" s="38" t="s">
        <v>315</v>
      </c>
      <c r="H5" s="38" t="s">
        <v>316</v>
      </c>
      <c r="I5" s="66"/>
      <c r="J5" s="66"/>
    </row>
    <row r="6" spans="2:10" s="21" customFormat="1" ht="25.05" customHeight="1" x14ac:dyDescent="0.15">
      <c r="B6" s="51" t="s">
        <v>602</v>
      </c>
      <c r="C6" s="23">
        <v>111</v>
      </c>
      <c r="D6" s="40">
        <v>0.2975871313672922</v>
      </c>
      <c r="E6" s="34"/>
      <c r="F6" s="51" t="s">
        <v>603</v>
      </c>
      <c r="G6" s="23">
        <v>28</v>
      </c>
      <c r="H6" s="40">
        <v>7.5067024128686322E-2</v>
      </c>
    </row>
    <row r="7" spans="2:10" s="21" customFormat="1" ht="13.2" customHeight="1" x14ac:dyDescent="0.15">
      <c r="B7" s="51" t="s">
        <v>628</v>
      </c>
      <c r="C7" s="23">
        <v>170</v>
      </c>
      <c r="D7" s="40">
        <v>0.45576407506702415</v>
      </c>
      <c r="E7" s="34"/>
      <c r="F7" s="51" t="s">
        <v>629</v>
      </c>
      <c r="G7" s="23">
        <v>62</v>
      </c>
      <c r="H7" s="40">
        <v>0.16621983914209115</v>
      </c>
    </row>
    <row r="8" spans="2:10" s="21" customFormat="1" ht="25.05" customHeight="1" x14ac:dyDescent="0.15">
      <c r="B8" s="51" t="s">
        <v>651</v>
      </c>
      <c r="C8" s="23">
        <v>40</v>
      </c>
      <c r="D8" s="40">
        <v>0.10723860589812333</v>
      </c>
      <c r="E8" s="34"/>
      <c r="F8" s="51" t="s">
        <v>652</v>
      </c>
      <c r="G8" s="23">
        <v>77</v>
      </c>
      <c r="H8" s="40">
        <v>0.2064343163538874</v>
      </c>
    </row>
    <row r="9" spans="2:10" s="21" customFormat="1" ht="25.05" customHeight="1" x14ac:dyDescent="0.15">
      <c r="B9" s="51" t="s">
        <v>674</v>
      </c>
      <c r="C9" s="23">
        <v>45</v>
      </c>
      <c r="D9" s="40">
        <v>0.12064343163538874</v>
      </c>
      <c r="E9" s="34"/>
      <c r="F9" s="51" t="s">
        <v>675</v>
      </c>
      <c r="G9" s="23">
        <v>198</v>
      </c>
      <c r="H9" s="40">
        <v>0.53083109919571048</v>
      </c>
    </row>
    <row r="10" spans="2:10" s="21" customFormat="1" ht="13.2" customHeight="1" x14ac:dyDescent="0.15">
      <c r="B10" s="51" t="s">
        <v>313</v>
      </c>
      <c r="C10" s="23">
        <v>7</v>
      </c>
      <c r="D10" s="40">
        <v>1.876675603217158E-2</v>
      </c>
      <c r="E10" s="34"/>
      <c r="F10" s="51" t="s">
        <v>313</v>
      </c>
      <c r="G10" s="23">
        <v>8</v>
      </c>
      <c r="H10" s="40">
        <v>2.1447721179624665E-2</v>
      </c>
    </row>
    <row r="11" spans="2:10" s="21" customFormat="1" ht="13.2" customHeight="1" x14ac:dyDescent="0.15">
      <c r="B11" s="130" t="s">
        <v>270</v>
      </c>
      <c r="C11" s="23">
        <v>373</v>
      </c>
      <c r="D11" s="40">
        <v>1</v>
      </c>
      <c r="E11" s="34"/>
      <c r="F11" s="130" t="s">
        <v>270</v>
      </c>
      <c r="G11" s="23">
        <v>373</v>
      </c>
      <c r="H11" s="40">
        <v>1</v>
      </c>
    </row>
    <row r="12" spans="2:10" s="21" customFormat="1" x14ac:dyDescent="0.15">
      <c r="B12" s="66"/>
      <c r="C12" s="66"/>
      <c r="D12" s="66"/>
      <c r="E12" s="1"/>
      <c r="F12"/>
      <c r="G12"/>
      <c r="H12"/>
      <c r="I12" s="1"/>
      <c r="J12" s="1"/>
    </row>
    <row r="13" spans="2:10" s="21" customFormat="1" x14ac:dyDescent="0.15">
      <c r="B13" s="47"/>
      <c r="C13" s="66"/>
      <c r="D13" s="66"/>
      <c r="E13" s="66"/>
      <c r="F13"/>
      <c r="G13"/>
      <c r="H13"/>
      <c r="I13" s="66"/>
      <c r="J13" s="66"/>
    </row>
  </sheetData>
  <mergeCells count="2">
    <mergeCell ref="B4:D4"/>
    <mergeCell ref="F4:H4"/>
  </mergeCells>
  <phoneticPr fontId="5"/>
  <pageMargins left="0.7" right="0.7" top="0.75" bottom="0.75" header="0.3" footer="0.3"/>
  <pageSetup paperSize="9" scale="92"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B2B5B-58C0-4827-A8EE-4FF1E00DEFE9}">
  <sheetPr codeName="Sheet27">
    <tabColor rgb="FFFF0000"/>
    <pageSetUpPr fitToPage="1"/>
  </sheetPr>
  <dimension ref="C2:G50"/>
  <sheetViews>
    <sheetView view="pageBreakPreview" zoomScaleNormal="100" zoomScaleSheetLayoutView="100" workbookViewId="0">
      <selection activeCell="D22" sqref="D22"/>
    </sheetView>
  </sheetViews>
  <sheetFormatPr defaultRowHeight="13.2" x14ac:dyDescent="0.2"/>
  <cols>
    <col min="1" max="1" width="2.109375" customWidth="1"/>
    <col min="2" max="2" width="3.77734375" customWidth="1"/>
    <col min="3" max="3" width="20.77734375" customWidth="1"/>
    <col min="4" max="4" width="60.77734375" style="83" customWidth="1"/>
    <col min="5" max="5" width="3.6640625" style="83" customWidth="1"/>
    <col min="6" max="6" width="20.77734375" style="83" customWidth="1"/>
    <col min="7" max="7" width="60.77734375" style="83" customWidth="1"/>
    <col min="8" max="9" width="20.77734375" customWidth="1"/>
    <col min="257" max="257" width="2.109375" customWidth="1"/>
    <col min="258" max="258" width="3.77734375" customWidth="1"/>
    <col min="259" max="259" width="20.77734375" customWidth="1"/>
    <col min="260" max="260" width="60.77734375" customWidth="1"/>
    <col min="261" max="261" width="3.6640625" customWidth="1"/>
    <col min="262" max="262" width="20.77734375" customWidth="1"/>
    <col min="263" max="263" width="60.77734375" customWidth="1"/>
    <col min="264" max="265" width="20.77734375" customWidth="1"/>
    <col min="513" max="513" width="2.109375" customWidth="1"/>
    <col min="514" max="514" width="3.77734375" customWidth="1"/>
    <col min="515" max="515" width="20.77734375" customWidth="1"/>
    <col min="516" max="516" width="60.77734375" customWidth="1"/>
    <col min="517" max="517" width="3.6640625" customWidth="1"/>
    <col min="518" max="518" width="20.77734375" customWidth="1"/>
    <col min="519" max="519" width="60.77734375" customWidth="1"/>
    <col min="520" max="521" width="20.77734375" customWidth="1"/>
    <col min="769" max="769" width="2.109375" customWidth="1"/>
    <col min="770" max="770" width="3.77734375" customWidth="1"/>
    <col min="771" max="771" width="20.77734375" customWidth="1"/>
    <col min="772" max="772" width="60.77734375" customWidth="1"/>
    <col min="773" max="773" width="3.6640625" customWidth="1"/>
    <col min="774" max="774" width="20.77734375" customWidth="1"/>
    <col min="775" max="775" width="60.77734375" customWidth="1"/>
    <col min="776" max="777" width="20.77734375" customWidth="1"/>
    <col min="1025" max="1025" width="2.109375" customWidth="1"/>
    <col min="1026" max="1026" width="3.77734375" customWidth="1"/>
    <col min="1027" max="1027" width="20.77734375" customWidth="1"/>
    <col min="1028" max="1028" width="60.77734375" customWidth="1"/>
    <col min="1029" max="1029" width="3.6640625" customWidth="1"/>
    <col min="1030" max="1030" width="20.77734375" customWidth="1"/>
    <col min="1031" max="1031" width="60.77734375" customWidth="1"/>
    <col min="1032" max="1033" width="20.77734375" customWidth="1"/>
    <col min="1281" max="1281" width="2.109375" customWidth="1"/>
    <col min="1282" max="1282" width="3.77734375" customWidth="1"/>
    <col min="1283" max="1283" width="20.77734375" customWidth="1"/>
    <col min="1284" max="1284" width="60.77734375" customWidth="1"/>
    <col min="1285" max="1285" width="3.6640625" customWidth="1"/>
    <col min="1286" max="1286" width="20.77734375" customWidth="1"/>
    <col min="1287" max="1287" width="60.77734375" customWidth="1"/>
    <col min="1288" max="1289" width="20.77734375" customWidth="1"/>
    <col min="1537" max="1537" width="2.109375" customWidth="1"/>
    <col min="1538" max="1538" width="3.77734375" customWidth="1"/>
    <col min="1539" max="1539" width="20.77734375" customWidth="1"/>
    <col min="1540" max="1540" width="60.77734375" customWidth="1"/>
    <col min="1541" max="1541" width="3.6640625" customWidth="1"/>
    <col min="1542" max="1542" width="20.77734375" customWidth="1"/>
    <col min="1543" max="1543" width="60.77734375" customWidth="1"/>
    <col min="1544" max="1545" width="20.77734375" customWidth="1"/>
    <col min="1793" max="1793" width="2.109375" customWidth="1"/>
    <col min="1794" max="1794" width="3.77734375" customWidth="1"/>
    <col min="1795" max="1795" width="20.77734375" customWidth="1"/>
    <col min="1796" max="1796" width="60.77734375" customWidth="1"/>
    <col min="1797" max="1797" width="3.6640625" customWidth="1"/>
    <col min="1798" max="1798" width="20.77734375" customWidth="1"/>
    <col min="1799" max="1799" width="60.77734375" customWidth="1"/>
    <col min="1800" max="1801" width="20.77734375" customWidth="1"/>
    <col min="2049" max="2049" width="2.109375" customWidth="1"/>
    <col min="2050" max="2050" width="3.77734375" customWidth="1"/>
    <col min="2051" max="2051" width="20.77734375" customWidth="1"/>
    <col min="2052" max="2052" width="60.77734375" customWidth="1"/>
    <col min="2053" max="2053" width="3.6640625" customWidth="1"/>
    <col min="2054" max="2054" width="20.77734375" customWidth="1"/>
    <col min="2055" max="2055" width="60.77734375" customWidth="1"/>
    <col min="2056" max="2057" width="20.77734375" customWidth="1"/>
    <col min="2305" max="2305" width="2.109375" customWidth="1"/>
    <col min="2306" max="2306" width="3.77734375" customWidth="1"/>
    <col min="2307" max="2307" width="20.77734375" customWidth="1"/>
    <col min="2308" max="2308" width="60.77734375" customWidth="1"/>
    <col min="2309" max="2309" width="3.6640625" customWidth="1"/>
    <col min="2310" max="2310" width="20.77734375" customWidth="1"/>
    <col min="2311" max="2311" width="60.77734375" customWidth="1"/>
    <col min="2312" max="2313" width="20.77734375" customWidth="1"/>
    <col min="2561" max="2561" width="2.109375" customWidth="1"/>
    <col min="2562" max="2562" width="3.77734375" customWidth="1"/>
    <col min="2563" max="2563" width="20.77734375" customWidth="1"/>
    <col min="2564" max="2564" width="60.77734375" customWidth="1"/>
    <col min="2565" max="2565" width="3.6640625" customWidth="1"/>
    <col min="2566" max="2566" width="20.77734375" customWidth="1"/>
    <col min="2567" max="2567" width="60.77734375" customWidth="1"/>
    <col min="2568" max="2569" width="20.77734375" customWidth="1"/>
    <col min="2817" max="2817" width="2.109375" customWidth="1"/>
    <col min="2818" max="2818" width="3.77734375" customWidth="1"/>
    <col min="2819" max="2819" width="20.77734375" customWidth="1"/>
    <col min="2820" max="2820" width="60.77734375" customWidth="1"/>
    <col min="2821" max="2821" width="3.6640625" customWidth="1"/>
    <col min="2822" max="2822" width="20.77734375" customWidth="1"/>
    <col min="2823" max="2823" width="60.77734375" customWidth="1"/>
    <col min="2824" max="2825" width="20.77734375" customWidth="1"/>
    <col min="3073" max="3073" width="2.109375" customWidth="1"/>
    <col min="3074" max="3074" width="3.77734375" customWidth="1"/>
    <col min="3075" max="3075" width="20.77734375" customWidth="1"/>
    <col min="3076" max="3076" width="60.77734375" customWidth="1"/>
    <col min="3077" max="3077" width="3.6640625" customWidth="1"/>
    <col min="3078" max="3078" width="20.77734375" customWidth="1"/>
    <col min="3079" max="3079" width="60.77734375" customWidth="1"/>
    <col min="3080" max="3081" width="20.77734375" customWidth="1"/>
    <col min="3329" max="3329" width="2.109375" customWidth="1"/>
    <col min="3330" max="3330" width="3.77734375" customWidth="1"/>
    <col min="3331" max="3331" width="20.77734375" customWidth="1"/>
    <col min="3332" max="3332" width="60.77734375" customWidth="1"/>
    <col min="3333" max="3333" width="3.6640625" customWidth="1"/>
    <col min="3334" max="3334" width="20.77734375" customWidth="1"/>
    <col min="3335" max="3335" width="60.77734375" customWidth="1"/>
    <col min="3336" max="3337" width="20.77734375" customWidth="1"/>
    <col min="3585" max="3585" width="2.109375" customWidth="1"/>
    <col min="3586" max="3586" width="3.77734375" customWidth="1"/>
    <col min="3587" max="3587" width="20.77734375" customWidth="1"/>
    <col min="3588" max="3588" width="60.77734375" customWidth="1"/>
    <col min="3589" max="3589" width="3.6640625" customWidth="1"/>
    <col min="3590" max="3590" width="20.77734375" customWidth="1"/>
    <col min="3591" max="3591" width="60.77734375" customWidth="1"/>
    <col min="3592" max="3593" width="20.77734375" customWidth="1"/>
    <col min="3841" max="3841" width="2.109375" customWidth="1"/>
    <col min="3842" max="3842" width="3.77734375" customWidth="1"/>
    <col min="3843" max="3843" width="20.77734375" customWidth="1"/>
    <col min="3844" max="3844" width="60.77734375" customWidth="1"/>
    <col min="3845" max="3845" width="3.6640625" customWidth="1"/>
    <col min="3846" max="3846" width="20.77734375" customWidth="1"/>
    <col min="3847" max="3847" width="60.77734375" customWidth="1"/>
    <col min="3848" max="3849" width="20.77734375" customWidth="1"/>
    <col min="4097" max="4097" width="2.109375" customWidth="1"/>
    <col min="4098" max="4098" width="3.77734375" customWidth="1"/>
    <col min="4099" max="4099" width="20.77734375" customWidth="1"/>
    <col min="4100" max="4100" width="60.77734375" customWidth="1"/>
    <col min="4101" max="4101" width="3.6640625" customWidth="1"/>
    <col min="4102" max="4102" width="20.77734375" customWidth="1"/>
    <col min="4103" max="4103" width="60.77734375" customWidth="1"/>
    <col min="4104" max="4105" width="20.77734375" customWidth="1"/>
    <col min="4353" max="4353" width="2.109375" customWidth="1"/>
    <col min="4354" max="4354" width="3.77734375" customWidth="1"/>
    <col min="4355" max="4355" width="20.77734375" customWidth="1"/>
    <col min="4356" max="4356" width="60.77734375" customWidth="1"/>
    <col min="4357" max="4357" width="3.6640625" customWidth="1"/>
    <col min="4358" max="4358" width="20.77734375" customWidth="1"/>
    <col min="4359" max="4359" width="60.77734375" customWidth="1"/>
    <col min="4360" max="4361" width="20.77734375" customWidth="1"/>
    <col min="4609" max="4609" width="2.109375" customWidth="1"/>
    <col min="4610" max="4610" width="3.77734375" customWidth="1"/>
    <col min="4611" max="4611" width="20.77734375" customWidth="1"/>
    <col min="4612" max="4612" width="60.77734375" customWidth="1"/>
    <col min="4613" max="4613" width="3.6640625" customWidth="1"/>
    <col min="4614" max="4614" width="20.77734375" customWidth="1"/>
    <col min="4615" max="4615" width="60.77734375" customWidth="1"/>
    <col min="4616" max="4617" width="20.77734375" customWidth="1"/>
    <col min="4865" max="4865" width="2.109375" customWidth="1"/>
    <col min="4866" max="4866" width="3.77734375" customWidth="1"/>
    <col min="4867" max="4867" width="20.77734375" customWidth="1"/>
    <col min="4868" max="4868" width="60.77734375" customWidth="1"/>
    <col min="4869" max="4869" width="3.6640625" customWidth="1"/>
    <col min="4870" max="4870" width="20.77734375" customWidth="1"/>
    <col min="4871" max="4871" width="60.77734375" customWidth="1"/>
    <col min="4872" max="4873" width="20.77734375" customWidth="1"/>
    <col min="5121" max="5121" width="2.109375" customWidth="1"/>
    <col min="5122" max="5122" width="3.77734375" customWidth="1"/>
    <col min="5123" max="5123" width="20.77734375" customWidth="1"/>
    <col min="5124" max="5124" width="60.77734375" customWidth="1"/>
    <col min="5125" max="5125" width="3.6640625" customWidth="1"/>
    <col min="5126" max="5126" width="20.77734375" customWidth="1"/>
    <col min="5127" max="5127" width="60.77734375" customWidth="1"/>
    <col min="5128" max="5129" width="20.77734375" customWidth="1"/>
    <col min="5377" max="5377" width="2.109375" customWidth="1"/>
    <col min="5378" max="5378" width="3.77734375" customWidth="1"/>
    <col min="5379" max="5379" width="20.77734375" customWidth="1"/>
    <col min="5380" max="5380" width="60.77734375" customWidth="1"/>
    <col min="5381" max="5381" width="3.6640625" customWidth="1"/>
    <col min="5382" max="5382" width="20.77734375" customWidth="1"/>
    <col min="5383" max="5383" width="60.77734375" customWidth="1"/>
    <col min="5384" max="5385" width="20.77734375" customWidth="1"/>
    <col min="5633" max="5633" width="2.109375" customWidth="1"/>
    <col min="5634" max="5634" width="3.77734375" customWidth="1"/>
    <col min="5635" max="5635" width="20.77734375" customWidth="1"/>
    <col min="5636" max="5636" width="60.77734375" customWidth="1"/>
    <col min="5637" max="5637" width="3.6640625" customWidth="1"/>
    <col min="5638" max="5638" width="20.77734375" customWidth="1"/>
    <col min="5639" max="5639" width="60.77734375" customWidth="1"/>
    <col min="5640" max="5641" width="20.77734375" customWidth="1"/>
    <col min="5889" max="5889" width="2.109375" customWidth="1"/>
    <col min="5890" max="5890" width="3.77734375" customWidth="1"/>
    <col min="5891" max="5891" width="20.77734375" customWidth="1"/>
    <col min="5892" max="5892" width="60.77734375" customWidth="1"/>
    <col min="5893" max="5893" width="3.6640625" customWidth="1"/>
    <col min="5894" max="5894" width="20.77734375" customWidth="1"/>
    <col min="5895" max="5895" width="60.77734375" customWidth="1"/>
    <col min="5896" max="5897" width="20.77734375" customWidth="1"/>
    <col min="6145" max="6145" width="2.109375" customWidth="1"/>
    <col min="6146" max="6146" width="3.77734375" customWidth="1"/>
    <col min="6147" max="6147" width="20.77734375" customWidth="1"/>
    <col min="6148" max="6148" width="60.77734375" customWidth="1"/>
    <col min="6149" max="6149" width="3.6640625" customWidth="1"/>
    <col min="6150" max="6150" width="20.77734375" customWidth="1"/>
    <col min="6151" max="6151" width="60.77734375" customWidth="1"/>
    <col min="6152" max="6153" width="20.77734375" customWidth="1"/>
    <col min="6401" max="6401" width="2.109375" customWidth="1"/>
    <col min="6402" max="6402" width="3.77734375" customWidth="1"/>
    <col min="6403" max="6403" width="20.77734375" customWidth="1"/>
    <col min="6404" max="6404" width="60.77734375" customWidth="1"/>
    <col min="6405" max="6405" width="3.6640625" customWidth="1"/>
    <col min="6406" max="6406" width="20.77734375" customWidth="1"/>
    <col min="6407" max="6407" width="60.77734375" customWidth="1"/>
    <col min="6408" max="6409" width="20.77734375" customWidth="1"/>
    <col min="6657" max="6657" width="2.109375" customWidth="1"/>
    <col min="6658" max="6658" width="3.77734375" customWidth="1"/>
    <col min="6659" max="6659" width="20.77734375" customWidth="1"/>
    <col min="6660" max="6660" width="60.77734375" customWidth="1"/>
    <col min="6661" max="6661" width="3.6640625" customWidth="1"/>
    <col min="6662" max="6662" width="20.77734375" customWidth="1"/>
    <col min="6663" max="6663" width="60.77734375" customWidth="1"/>
    <col min="6664" max="6665" width="20.77734375" customWidth="1"/>
    <col min="6913" max="6913" width="2.109375" customWidth="1"/>
    <col min="6914" max="6914" width="3.77734375" customWidth="1"/>
    <col min="6915" max="6915" width="20.77734375" customWidth="1"/>
    <col min="6916" max="6916" width="60.77734375" customWidth="1"/>
    <col min="6917" max="6917" width="3.6640625" customWidth="1"/>
    <col min="6918" max="6918" width="20.77734375" customWidth="1"/>
    <col min="6919" max="6919" width="60.77734375" customWidth="1"/>
    <col min="6920" max="6921" width="20.77734375" customWidth="1"/>
    <col min="7169" max="7169" width="2.109375" customWidth="1"/>
    <col min="7170" max="7170" width="3.77734375" customWidth="1"/>
    <col min="7171" max="7171" width="20.77734375" customWidth="1"/>
    <col min="7172" max="7172" width="60.77734375" customWidth="1"/>
    <col min="7173" max="7173" width="3.6640625" customWidth="1"/>
    <col min="7174" max="7174" width="20.77734375" customWidth="1"/>
    <col min="7175" max="7175" width="60.77734375" customWidth="1"/>
    <col min="7176" max="7177" width="20.77734375" customWidth="1"/>
    <col min="7425" max="7425" width="2.109375" customWidth="1"/>
    <col min="7426" max="7426" width="3.77734375" customWidth="1"/>
    <col min="7427" max="7427" width="20.77734375" customWidth="1"/>
    <col min="7428" max="7428" width="60.77734375" customWidth="1"/>
    <col min="7429" max="7429" width="3.6640625" customWidth="1"/>
    <col min="7430" max="7430" width="20.77734375" customWidth="1"/>
    <col min="7431" max="7431" width="60.77734375" customWidth="1"/>
    <col min="7432" max="7433" width="20.77734375" customWidth="1"/>
    <col min="7681" max="7681" width="2.109375" customWidth="1"/>
    <col min="7682" max="7682" width="3.77734375" customWidth="1"/>
    <col min="7683" max="7683" width="20.77734375" customWidth="1"/>
    <col min="7684" max="7684" width="60.77734375" customWidth="1"/>
    <col min="7685" max="7685" width="3.6640625" customWidth="1"/>
    <col min="7686" max="7686" width="20.77734375" customWidth="1"/>
    <col min="7687" max="7687" width="60.77734375" customWidth="1"/>
    <col min="7688" max="7689" width="20.77734375" customWidth="1"/>
    <col min="7937" max="7937" width="2.109375" customWidth="1"/>
    <col min="7938" max="7938" width="3.77734375" customWidth="1"/>
    <col min="7939" max="7939" width="20.77734375" customWidth="1"/>
    <col min="7940" max="7940" width="60.77734375" customWidth="1"/>
    <col min="7941" max="7941" width="3.6640625" customWidth="1"/>
    <col min="7942" max="7942" width="20.77734375" customWidth="1"/>
    <col min="7943" max="7943" width="60.77734375" customWidth="1"/>
    <col min="7944" max="7945" width="20.77734375" customWidth="1"/>
    <col min="8193" max="8193" width="2.109375" customWidth="1"/>
    <col min="8194" max="8194" width="3.77734375" customWidth="1"/>
    <col min="8195" max="8195" width="20.77734375" customWidth="1"/>
    <col min="8196" max="8196" width="60.77734375" customWidth="1"/>
    <col min="8197" max="8197" width="3.6640625" customWidth="1"/>
    <col min="8198" max="8198" width="20.77734375" customWidth="1"/>
    <col min="8199" max="8199" width="60.77734375" customWidth="1"/>
    <col min="8200" max="8201" width="20.77734375" customWidth="1"/>
    <col min="8449" max="8449" width="2.109375" customWidth="1"/>
    <col min="8450" max="8450" width="3.77734375" customWidth="1"/>
    <col min="8451" max="8451" width="20.77734375" customWidth="1"/>
    <col min="8452" max="8452" width="60.77734375" customWidth="1"/>
    <col min="8453" max="8453" width="3.6640625" customWidth="1"/>
    <col min="8454" max="8454" width="20.77734375" customWidth="1"/>
    <col min="8455" max="8455" width="60.77734375" customWidth="1"/>
    <col min="8456" max="8457" width="20.77734375" customWidth="1"/>
    <col min="8705" max="8705" width="2.109375" customWidth="1"/>
    <col min="8706" max="8706" width="3.77734375" customWidth="1"/>
    <col min="8707" max="8707" width="20.77734375" customWidth="1"/>
    <col min="8708" max="8708" width="60.77734375" customWidth="1"/>
    <col min="8709" max="8709" width="3.6640625" customWidth="1"/>
    <col min="8710" max="8710" width="20.77734375" customWidth="1"/>
    <col min="8711" max="8711" width="60.77734375" customWidth="1"/>
    <col min="8712" max="8713" width="20.77734375" customWidth="1"/>
    <col min="8961" max="8961" width="2.109375" customWidth="1"/>
    <col min="8962" max="8962" width="3.77734375" customWidth="1"/>
    <col min="8963" max="8963" width="20.77734375" customWidth="1"/>
    <col min="8964" max="8964" width="60.77734375" customWidth="1"/>
    <col min="8965" max="8965" width="3.6640625" customWidth="1"/>
    <col min="8966" max="8966" width="20.77734375" customWidth="1"/>
    <col min="8967" max="8967" width="60.77734375" customWidth="1"/>
    <col min="8968" max="8969" width="20.77734375" customWidth="1"/>
    <col min="9217" max="9217" width="2.109375" customWidth="1"/>
    <col min="9218" max="9218" width="3.77734375" customWidth="1"/>
    <col min="9219" max="9219" width="20.77734375" customWidth="1"/>
    <col min="9220" max="9220" width="60.77734375" customWidth="1"/>
    <col min="9221" max="9221" width="3.6640625" customWidth="1"/>
    <col min="9222" max="9222" width="20.77734375" customWidth="1"/>
    <col min="9223" max="9223" width="60.77734375" customWidth="1"/>
    <col min="9224" max="9225" width="20.77734375" customWidth="1"/>
    <col min="9473" max="9473" width="2.109375" customWidth="1"/>
    <col min="9474" max="9474" width="3.77734375" customWidth="1"/>
    <col min="9475" max="9475" width="20.77734375" customWidth="1"/>
    <col min="9476" max="9476" width="60.77734375" customWidth="1"/>
    <col min="9477" max="9477" width="3.6640625" customWidth="1"/>
    <col min="9478" max="9478" width="20.77734375" customWidth="1"/>
    <col min="9479" max="9479" width="60.77734375" customWidth="1"/>
    <col min="9480" max="9481" width="20.77734375" customWidth="1"/>
    <col min="9729" max="9729" width="2.109375" customWidth="1"/>
    <col min="9730" max="9730" width="3.77734375" customWidth="1"/>
    <col min="9731" max="9731" width="20.77734375" customWidth="1"/>
    <col min="9732" max="9732" width="60.77734375" customWidth="1"/>
    <col min="9733" max="9733" width="3.6640625" customWidth="1"/>
    <col min="9734" max="9734" width="20.77734375" customWidth="1"/>
    <col min="9735" max="9735" width="60.77734375" customWidth="1"/>
    <col min="9736" max="9737" width="20.77734375" customWidth="1"/>
    <col min="9985" max="9985" width="2.109375" customWidth="1"/>
    <col min="9986" max="9986" width="3.77734375" customWidth="1"/>
    <col min="9987" max="9987" width="20.77734375" customWidth="1"/>
    <col min="9988" max="9988" width="60.77734375" customWidth="1"/>
    <col min="9989" max="9989" width="3.6640625" customWidth="1"/>
    <col min="9990" max="9990" width="20.77734375" customWidth="1"/>
    <col min="9991" max="9991" width="60.77734375" customWidth="1"/>
    <col min="9992" max="9993" width="20.77734375" customWidth="1"/>
    <col min="10241" max="10241" width="2.109375" customWidth="1"/>
    <col min="10242" max="10242" width="3.77734375" customWidth="1"/>
    <col min="10243" max="10243" width="20.77734375" customWidth="1"/>
    <col min="10244" max="10244" width="60.77734375" customWidth="1"/>
    <col min="10245" max="10245" width="3.6640625" customWidth="1"/>
    <col min="10246" max="10246" width="20.77734375" customWidth="1"/>
    <col min="10247" max="10247" width="60.77734375" customWidth="1"/>
    <col min="10248" max="10249" width="20.77734375" customWidth="1"/>
    <col min="10497" max="10497" width="2.109375" customWidth="1"/>
    <col min="10498" max="10498" width="3.77734375" customWidth="1"/>
    <col min="10499" max="10499" width="20.77734375" customWidth="1"/>
    <col min="10500" max="10500" width="60.77734375" customWidth="1"/>
    <col min="10501" max="10501" width="3.6640625" customWidth="1"/>
    <col min="10502" max="10502" width="20.77734375" customWidth="1"/>
    <col min="10503" max="10503" width="60.77734375" customWidth="1"/>
    <col min="10504" max="10505" width="20.77734375" customWidth="1"/>
    <col min="10753" max="10753" width="2.109375" customWidth="1"/>
    <col min="10754" max="10754" width="3.77734375" customWidth="1"/>
    <col min="10755" max="10755" width="20.77734375" customWidth="1"/>
    <col min="10756" max="10756" width="60.77734375" customWidth="1"/>
    <col min="10757" max="10757" width="3.6640625" customWidth="1"/>
    <col min="10758" max="10758" width="20.77734375" customWidth="1"/>
    <col min="10759" max="10759" width="60.77734375" customWidth="1"/>
    <col min="10760" max="10761" width="20.77734375" customWidth="1"/>
    <col min="11009" max="11009" width="2.109375" customWidth="1"/>
    <col min="11010" max="11010" width="3.77734375" customWidth="1"/>
    <col min="11011" max="11011" width="20.77734375" customWidth="1"/>
    <col min="11012" max="11012" width="60.77734375" customWidth="1"/>
    <col min="11013" max="11013" width="3.6640625" customWidth="1"/>
    <col min="11014" max="11014" width="20.77734375" customWidth="1"/>
    <col min="11015" max="11015" width="60.77734375" customWidth="1"/>
    <col min="11016" max="11017" width="20.77734375" customWidth="1"/>
    <col min="11265" max="11265" width="2.109375" customWidth="1"/>
    <col min="11266" max="11266" width="3.77734375" customWidth="1"/>
    <col min="11267" max="11267" width="20.77734375" customWidth="1"/>
    <col min="11268" max="11268" width="60.77734375" customWidth="1"/>
    <col min="11269" max="11269" width="3.6640625" customWidth="1"/>
    <col min="11270" max="11270" width="20.77734375" customWidth="1"/>
    <col min="11271" max="11271" width="60.77734375" customWidth="1"/>
    <col min="11272" max="11273" width="20.77734375" customWidth="1"/>
    <col min="11521" max="11521" width="2.109375" customWidth="1"/>
    <col min="11522" max="11522" width="3.77734375" customWidth="1"/>
    <col min="11523" max="11523" width="20.77734375" customWidth="1"/>
    <col min="11524" max="11524" width="60.77734375" customWidth="1"/>
    <col min="11525" max="11525" width="3.6640625" customWidth="1"/>
    <col min="11526" max="11526" width="20.77734375" customWidth="1"/>
    <col min="11527" max="11527" width="60.77734375" customWidth="1"/>
    <col min="11528" max="11529" width="20.77734375" customWidth="1"/>
    <col min="11777" max="11777" width="2.109375" customWidth="1"/>
    <col min="11778" max="11778" width="3.77734375" customWidth="1"/>
    <col min="11779" max="11779" width="20.77734375" customWidth="1"/>
    <col min="11780" max="11780" width="60.77734375" customWidth="1"/>
    <col min="11781" max="11781" width="3.6640625" customWidth="1"/>
    <col min="11782" max="11782" width="20.77734375" customWidth="1"/>
    <col min="11783" max="11783" width="60.77734375" customWidth="1"/>
    <col min="11784" max="11785" width="20.77734375" customWidth="1"/>
    <col min="12033" max="12033" width="2.109375" customWidth="1"/>
    <col min="12034" max="12034" width="3.77734375" customWidth="1"/>
    <col min="12035" max="12035" width="20.77734375" customWidth="1"/>
    <col min="12036" max="12036" width="60.77734375" customWidth="1"/>
    <col min="12037" max="12037" width="3.6640625" customWidth="1"/>
    <col min="12038" max="12038" width="20.77734375" customWidth="1"/>
    <col min="12039" max="12039" width="60.77734375" customWidth="1"/>
    <col min="12040" max="12041" width="20.77734375" customWidth="1"/>
    <col min="12289" max="12289" width="2.109375" customWidth="1"/>
    <col min="12290" max="12290" width="3.77734375" customWidth="1"/>
    <col min="12291" max="12291" width="20.77734375" customWidth="1"/>
    <col min="12292" max="12292" width="60.77734375" customWidth="1"/>
    <col min="12293" max="12293" width="3.6640625" customWidth="1"/>
    <col min="12294" max="12294" width="20.77734375" customWidth="1"/>
    <col min="12295" max="12295" width="60.77734375" customWidth="1"/>
    <col min="12296" max="12297" width="20.77734375" customWidth="1"/>
    <col min="12545" max="12545" width="2.109375" customWidth="1"/>
    <col min="12546" max="12546" width="3.77734375" customWidth="1"/>
    <col min="12547" max="12547" width="20.77734375" customWidth="1"/>
    <col min="12548" max="12548" width="60.77734375" customWidth="1"/>
    <col min="12549" max="12549" width="3.6640625" customWidth="1"/>
    <col min="12550" max="12550" width="20.77734375" customWidth="1"/>
    <col min="12551" max="12551" width="60.77734375" customWidth="1"/>
    <col min="12552" max="12553" width="20.77734375" customWidth="1"/>
    <col min="12801" max="12801" width="2.109375" customWidth="1"/>
    <col min="12802" max="12802" width="3.77734375" customWidth="1"/>
    <col min="12803" max="12803" width="20.77734375" customWidth="1"/>
    <col min="12804" max="12804" width="60.77734375" customWidth="1"/>
    <col min="12805" max="12805" width="3.6640625" customWidth="1"/>
    <col min="12806" max="12806" width="20.77734375" customWidth="1"/>
    <col min="12807" max="12807" width="60.77734375" customWidth="1"/>
    <col min="12808" max="12809" width="20.77734375" customWidth="1"/>
    <col min="13057" max="13057" width="2.109375" customWidth="1"/>
    <col min="13058" max="13058" width="3.77734375" customWidth="1"/>
    <col min="13059" max="13059" width="20.77734375" customWidth="1"/>
    <col min="13060" max="13060" width="60.77734375" customWidth="1"/>
    <col min="13061" max="13061" width="3.6640625" customWidth="1"/>
    <col min="13062" max="13062" width="20.77734375" customWidth="1"/>
    <col min="13063" max="13063" width="60.77734375" customWidth="1"/>
    <col min="13064" max="13065" width="20.77734375" customWidth="1"/>
    <col min="13313" max="13313" width="2.109375" customWidth="1"/>
    <col min="13314" max="13314" width="3.77734375" customWidth="1"/>
    <col min="13315" max="13315" width="20.77734375" customWidth="1"/>
    <col min="13316" max="13316" width="60.77734375" customWidth="1"/>
    <col min="13317" max="13317" width="3.6640625" customWidth="1"/>
    <col min="13318" max="13318" width="20.77734375" customWidth="1"/>
    <col min="13319" max="13319" width="60.77734375" customWidth="1"/>
    <col min="13320" max="13321" width="20.77734375" customWidth="1"/>
    <col min="13569" max="13569" width="2.109375" customWidth="1"/>
    <col min="13570" max="13570" width="3.77734375" customWidth="1"/>
    <col min="13571" max="13571" width="20.77734375" customWidth="1"/>
    <col min="13572" max="13572" width="60.77734375" customWidth="1"/>
    <col min="13573" max="13573" width="3.6640625" customWidth="1"/>
    <col min="13574" max="13574" width="20.77734375" customWidth="1"/>
    <col min="13575" max="13575" width="60.77734375" customWidth="1"/>
    <col min="13576" max="13577" width="20.77734375" customWidth="1"/>
    <col min="13825" max="13825" width="2.109375" customWidth="1"/>
    <col min="13826" max="13826" width="3.77734375" customWidth="1"/>
    <col min="13827" max="13827" width="20.77734375" customWidth="1"/>
    <col min="13828" max="13828" width="60.77734375" customWidth="1"/>
    <col min="13829" max="13829" width="3.6640625" customWidth="1"/>
    <col min="13830" max="13830" width="20.77734375" customWidth="1"/>
    <col min="13831" max="13831" width="60.77734375" customWidth="1"/>
    <col min="13832" max="13833" width="20.77734375" customWidth="1"/>
    <col min="14081" max="14081" width="2.109375" customWidth="1"/>
    <col min="14082" max="14082" width="3.77734375" customWidth="1"/>
    <col min="14083" max="14083" width="20.77734375" customWidth="1"/>
    <col min="14084" max="14084" width="60.77734375" customWidth="1"/>
    <col min="14085" max="14085" width="3.6640625" customWidth="1"/>
    <col min="14086" max="14086" width="20.77734375" customWidth="1"/>
    <col min="14087" max="14087" width="60.77734375" customWidth="1"/>
    <col min="14088" max="14089" width="20.77734375" customWidth="1"/>
    <col min="14337" max="14337" width="2.109375" customWidth="1"/>
    <col min="14338" max="14338" width="3.77734375" customWidth="1"/>
    <col min="14339" max="14339" width="20.77734375" customWidth="1"/>
    <col min="14340" max="14340" width="60.77734375" customWidth="1"/>
    <col min="14341" max="14341" width="3.6640625" customWidth="1"/>
    <col min="14342" max="14342" width="20.77734375" customWidth="1"/>
    <col min="14343" max="14343" width="60.77734375" customWidth="1"/>
    <col min="14344" max="14345" width="20.77734375" customWidth="1"/>
    <col min="14593" max="14593" width="2.109375" customWidth="1"/>
    <col min="14594" max="14594" width="3.77734375" customWidth="1"/>
    <col min="14595" max="14595" width="20.77734375" customWidth="1"/>
    <col min="14596" max="14596" width="60.77734375" customWidth="1"/>
    <col min="14597" max="14597" width="3.6640625" customWidth="1"/>
    <col min="14598" max="14598" width="20.77734375" customWidth="1"/>
    <col min="14599" max="14599" width="60.77734375" customWidth="1"/>
    <col min="14600" max="14601" width="20.77734375" customWidth="1"/>
    <col min="14849" max="14849" width="2.109375" customWidth="1"/>
    <col min="14850" max="14850" width="3.77734375" customWidth="1"/>
    <col min="14851" max="14851" width="20.77734375" customWidth="1"/>
    <col min="14852" max="14852" width="60.77734375" customWidth="1"/>
    <col min="14853" max="14853" width="3.6640625" customWidth="1"/>
    <col min="14854" max="14854" width="20.77734375" customWidth="1"/>
    <col min="14855" max="14855" width="60.77734375" customWidth="1"/>
    <col min="14856" max="14857" width="20.77734375" customWidth="1"/>
    <col min="15105" max="15105" width="2.109375" customWidth="1"/>
    <col min="15106" max="15106" width="3.77734375" customWidth="1"/>
    <col min="15107" max="15107" width="20.77734375" customWidth="1"/>
    <col min="15108" max="15108" width="60.77734375" customWidth="1"/>
    <col min="15109" max="15109" width="3.6640625" customWidth="1"/>
    <col min="15110" max="15110" width="20.77734375" customWidth="1"/>
    <col min="15111" max="15111" width="60.77734375" customWidth="1"/>
    <col min="15112" max="15113" width="20.77734375" customWidth="1"/>
    <col min="15361" max="15361" width="2.109375" customWidth="1"/>
    <col min="15362" max="15362" width="3.77734375" customWidth="1"/>
    <col min="15363" max="15363" width="20.77734375" customWidth="1"/>
    <col min="15364" max="15364" width="60.77734375" customWidth="1"/>
    <col min="15365" max="15365" width="3.6640625" customWidth="1"/>
    <col min="15366" max="15366" width="20.77734375" customWidth="1"/>
    <col min="15367" max="15367" width="60.77734375" customWidth="1"/>
    <col min="15368" max="15369" width="20.77734375" customWidth="1"/>
    <col min="15617" max="15617" width="2.109375" customWidth="1"/>
    <col min="15618" max="15618" width="3.77734375" customWidth="1"/>
    <col min="15619" max="15619" width="20.77734375" customWidth="1"/>
    <col min="15620" max="15620" width="60.77734375" customWidth="1"/>
    <col min="15621" max="15621" width="3.6640625" customWidth="1"/>
    <col min="15622" max="15622" width="20.77734375" customWidth="1"/>
    <col min="15623" max="15623" width="60.77734375" customWidth="1"/>
    <col min="15624" max="15625" width="20.77734375" customWidth="1"/>
    <col min="15873" max="15873" width="2.109375" customWidth="1"/>
    <col min="15874" max="15874" width="3.77734375" customWidth="1"/>
    <col min="15875" max="15875" width="20.77734375" customWidth="1"/>
    <col min="15876" max="15876" width="60.77734375" customWidth="1"/>
    <col min="15877" max="15877" width="3.6640625" customWidth="1"/>
    <col min="15878" max="15878" width="20.77734375" customWidth="1"/>
    <col min="15879" max="15879" width="60.77734375" customWidth="1"/>
    <col min="15880" max="15881" width="20.77734375" customWidth="1"/>
    <col min="16129" max="16129" width="2.109375" customWidth="1"/>
    <col min="16130" max="16130" width="3.77734375" customWidth="1"/>
    <col min="16131" max="16131" width="20.77734375" customWidth="1"/>
    <col min="16132" max="16132" width="60.77734375" customWidth="1"/>
    <col min="16133" max="16133" width="3.6640625" customWidth="1"/>
    <col min="16134" max="16134" width="20.77734375" customWidth="1"/>
    <col min="16135" max="16135" width="60.77734375" customWidth="1"/>
    <col min="16136" max="16137" width="20.77734375" customWidth="1"/>
  </cols>
  <sheetData>
    <row r="2" spans="3:7" ht="25.95" customHeight="1" x14ac:dyDescent="0.2">
      <c r="C2" s="52" t="s">
        <v>927</v>
      </c>
    </row>
    <row r="3" spans="3:7" ht="13.2" customHeight="1" x14ac:dyDescent="0.2">
      <c r="C3" s="53"/>
    </row>
    <row r="4" spans="3:7" ht="25.95" customHeight="1" thickBot="1" x14ac:dyDescent="0.25">
      <c r="C4" s="54" t="s">
        <v>911</v>
      </c>
      <c r="D4" s="84"/>
      <c r="E4" s="84"/>
      <c r="F4" s="84"/>
      <c r="G4" s="84"/>
    </row>
    <row r="5" spans="3:7" ht="26.4" customHeight="1" x14ac:dyDescent="0.2">
      <c r="C5" s="113" t="s">
        <v>928</v>
      </c>
      <c r="D5" s="114" t="s">
        <v>1315</v>
      </c>
      <c r="E5" s="97"/>
      <c r="F5" s="136" t="s">
        <v>934</v>
      </c>
      <c r="G5" s="89" t="str">
        <f>HYPERLINK("#"&amp;観光振興!$B$2&amp;"!B"&amp;観光振興!$J4,観光振興!B4)</f>
        <v>問30．市の観光・文化資源で好きなものは何ですか</v>
      </c>
    </row>
    <row r="6" spans="3:7" ht="26.4" customHeight="1" x14ac:dyDescent="0.2">
      <c r="C6" s="115"/>
      <c r="D6" s="108" t="s">
        <v>1316</v>
      </c>
      <c r="E6" s="97"/>
      <c r="F6" s="139"/>
      <c r="G6" s="90" t="str">
        <f>HYPERLINK("#"&amp;観光振興!$B$2&amp;"!F"&amp;観光振興!$J4,観光振興!F4)</f>
        <v>問31．市のイベントで好きなものは何ですか</v>
      </c>
    </row>
    <row r="7" spans="3:7" ht="26.4" customHeight="1" x14ac:dyDescent="0.2">
      <c r="C7" s="116"/>
      <c r="D7" s="108" t="s">
        <v>366</v>
      </c>
      <c r="E7" s="97"/>
      <c r="F7" s="138" t="s">
        <v>929</v>
      </c>
      <c r="G7" s="90" t="str">
        <f>HYPERLINK("#"&amp;商工業振興!$B$2&amp;"!B"&amp;商工業振興!$J4,商工業振興!B4)</f>
        <v>問32．あなたは、地元商店街をどの程度利用していますか</v>
      </c>
    </row>
    <row r="8" spans="3:7" ht="40.950000000000003" customHeight="1" x14ac:dyDescent="0.2">
      <c r="C8" s="116"/>
      <c r="D8" s="108" t="s">
        <v>367</v>
      </c>
      <c r="E8" s="97"/>
      <c r="F8" s="98"/>
      <c r="G8" s="90" t="str">
        <f>HYPERLINK("#"&amp;商工業振興!$B$2&amp;"!F"&amp;商工業振興!$J4,商工業振興!F4)</f>
        <v>問33．（問32で「01」～「04」を選んだ方に伺います。）地元商店街の利用について、大型店舗と比べた場合どのような点を評価して商店街を利用していますか</v>
      </c>
    </row>
    <row r="9" spans="3:7" ht="26.4" customHeight="1" x14ac:dyDescent="0.2">
      <c r="C9" s="115"/>
      <c r="D9" s="108" t="s">
        <v>368</v>
      </c>
      <c r="E9" s="97"/>
      <c r="F9" s="98"/>
      <c r="G9" s="90" t="str">
        <f>HYPERLINK("#"&amp;商工業振興!$B$2&amp;"!B"&amp;商工業振興!$J19,商工業振興!B19)</f>
        <v>問34．多様な働き方をするかたが増えていますが、次のうち、興味がある働き方はありますか</v>
      </c>
    </row>
    <row r="10" spans="3:7" ht="26.4" customHeight="1" x14ac:dyDescent="0.2">
      <c r="C10" s="115"/>
      <c r="D10" s="108" t="s">
        <v>369</v>
      </c>
      <c r="E10" s="97"/>
      <c r="F10" s="99"/>
      <c r="G10" s="90" t="str">
        <f>HYPERLINK("#"&amp;商工業振興!$B$2&amp;"!F"&amp;商工業振興!$J19,商工業振興!F19)</f>
        <v>問35．次のうち、実際におこなった働き方はありますか</v>
      </c>
    </row>
    <row r="11" spans="3:7" ht="26.4" customHeight="1" x14ac:dyDescent="0.2">
      <c r="C11" s="115"/>
      <c r="D11" s="108" t="s">
        <v>370</v>
      </c>
      <c r="E11" s="97"/>
      <c r="F11" s="137" t="s">
        <v>930</v>
      </c>
      <c r="G11" s="90" t="str">
        <f>HYPERLINK("#"&amp;農業振興!$B$2&amp;"!B"&amp;農業振興!$J4,農業振興!B4)</f>
        <v>問36．農産物を購入するとき、どのようなことを特に重視していますか</v>
      </c>
    </row>
    <row r="12" spans="3:7" ht="26.4" customHeight="1" x14ac:dyDescent="0.2">
      <c r="C12" s="115"/>
      <c r="D12" s="108" t="s">
        <v>250</v>
      </c>
      <c r="E12" s="97"/>
      <c r="F12" s="98"/>
      <c r="G12" s="90" t="str">
        <f>HYPERLINK("#"&amp;農業振興!$B$2&amp;"!F"&amp;農業振興!$J4,農業振興!F4)</f>
        <v>問37．農産物を購入するとき、どのような「情報」が重要だと思いますか</v>
      </c>
    </row>
    <row r="13" spans="3:7" ht="26.4" customHeight="1" x14ac:dyDescent="0.2">
      <c r="C13" s="92"/>
      <c r="D13" s="108" t="s">
        <v>1318</v>
      </c>
      <c r="E13" s="97"/>
      <c r="F13" s="137" t="s">
        <v>931</v>
      </c>
      <c r="G13" s="90" t="str">
        <f>HYPERLINK("#"&amp;地域福祉!$B$2&amp;"!B"&amp;地域福祉!$J4,地域福祉!B4)</f>
        <v>問38．災害時等に支え合いができるような、住民同士の交流やふれあいが日頃できていると思いますか</v>
      </c>
    </row>
    <row r="14" spans="3:7" ht="26.4" customHeight="1" x14ac:dyDescent="0.2">
      <c r="C14" s="116"/>
      <c r="D14" s="108" t="s">
        <v>1319</v>
      </c>
      <c r="E14" s="97"/>
      <c r="F14" s="99"/>
      <c r="G14" s="90" t="str">
        <f>HYPERLINK("#"&amp;地域福祉!$B$2&amp;"!F"&amp;地域福祉!$J4,地域福祉!F4)</f>
        <v>問39．困りごとがあった時、相談できる場・支援を受ける事ができる環境等が整備されていると思いますか</v>
      </c>
    </row>
    <row r="15" spans="3:7" ht="26.4" customHeight="1" x14ac:dyDescent="0.2">
      <c r="C15" s="63" t="s">
        <v>932</v>
      </c>
      <c r="D15" s="90" t="str">
        <f>HYPERLINK("#"&amp;平和・国際化!$B$2&amp;"!B"&amp;平和・国際化!$J4,平和・国際化!B4)</f>
        <v>問19．「佐倉市平和行政の基本に関する条例」（平和条例）及び「平和都市宣言」を知っていますか</v>
      </c>
      <c r="E15" s="97"/>
      <c r="F15" s="98"/>
      <c r="G15" s="90" t="str">
        <f>HYPERLINK("#"&amp;地域福祉!$B$2&amp;"!B"&amp;地域福祉!$J14,地域福祉!B14)</f>
        <v>問40．前問に関連して、現在相談や支援が必要な状況にありますか</v>
      </c>
    </row>
    <row r="16" spans="3:7" ht="26.4" customHeight="1" x14ac:dyDescent="0.2">
      <c r="C16" s="61"/>
      <c r="D16" s="90" t="str">
        <f>HYPERLINK("#"&amp;平和・国際化!$B$2&amp;"!F"&amp;平和・国際化!$J4,平和・国際化!F4)</f>
        <v>問20．外国人や外国文化に対して、多様性を認め合い偏見なく相互理解しようとする態度や行動をとれますか</v>
      </c>
      <c r="E16" s="97"/>
      <c r="F16" s="98"/>
      <c r="G16" s="90" t="s">
        <v>1313</v>
      </c>
    </row>
    <row r="17" spans="3:7" ht="26.4" customHeight="1" x14ac:dyDescent="0.2">
      <c r="C17" s="63" t="s">
        <v>936</v>
      </c>
      <c r="D17" s="90" t="str">
        <f>HYPERLINK("#"&amp;資産管理・運営!$B$2&amp;"!B"&amp;資産管理・運営!$J4,資産管理・運営!B4)</f>
        <v>問21．下記のような公共施設の状況や、市の取組方針について、知っていますか</v>
      </c>
      <c r="E17" s="97"/>
      <c r="F17" s="98"/>
      <c r="G17" s="90" t="str">
        <f>HYPERLINK("#"&amp;地域福祉!$B$2&amp;"!F"&amp;地域福祉!$J14,地域福祉!F14)</f>
        <v>問42．民生委員・児童委員の役割や活動内容を知っていますか</v>
      </c>
    </row>
    <row r="18" spans="3:7" ht="26.4" customHeight="1" x14ac:dyDescent="0.2">
      <c r="C18" s="63" t="s">
        <v>937</v>
      </c>
      <c r="D18" s="90" t="str">
        <f>HYPERLINK("#"&amp;行財政運営!$B$2&amp;"!B"&amp;行財政運営!$J4,行財政運営!B4)</f>
        <v>問22．過去５年間で、市役所のほかに、行政手続や証明書の取得などで利用した施設はありますか</v>
      </c>
      <c r="E18" s="97"/>
      <c r="F18" s="98"/>
      <c r="G18" s="90" t="str">
        <f>HYPERLINK("#"&amp;地域福祉!$B$2&amp;"!B"&amp;地域福祉!$J24,地域福祉!B24)</f>
        <v>問43．成年後見制度について知っていますか</v>
      </c>
    </row>
    <row r="19" spans="3:7" ht="26.4" customHeight="1" x14ac:dyDescent="0.2">
      <c r="C19" s="61"/>
      <c r="D19" s="90" t="str">
        <f>HYPERLINK("#"&amp;行財政運営!$B$2&amp;"!F"&amp;行財政運営!$J4,行財政運営!F4)</f>
        <v>問23．（問22で「01」～「08」を選んだ方に伺います。）その施設で、どのような手続を行いましたか</v>
      </c>
      <c r="E19" s="97"/>
      <c r="F19" s="98"/>
      <c r="G19" s="90" t="str">
        <f>HYPERLINK("#"&amp;地域福祉!$B$2&amp;"!F"&amp;地域福祉!$J24,地域福祉!F24)</f>
        <v>問44．市内の成年後見制度に関する相談窓口である、成年後見支援センターを知っていますか</v>
      </c>
    </row>
    <row r="20" spans="3:7" ht="26.4" customHeight="1" x14ac:dyDescent="0.2">
      <c r="C20" s="62"/>
      <c r="D20" s="90" t="str">
        <f>HYPERLINK("#"&amp;行財政運営!$B$2&amp;"!B"&amp;行財政運営!$J19,行財政運営!B19)</f>
        <v>問24．窓口でキャッシュレス決済が利用できることについて、どう思いますか</v>
      </c>
      <c r="E20" s="97"/>
      <c r="F20" s="137" t="s">
        <v>935</v>
      </c>
      <c r="G20" s="90" t="str">
        <f>HYPERLINK("#"&amp;地域コミュニティ!$B$2&amp;"!B"&amp;地域コミュニティ!$J4,地域コミュニティ!B4)</f>
        <v>問45．「自治会・ボランティア団体が行う活動」や、「ＮＰＯ・企業等が取り組むまちづくり活動」に参加したことがありますか</v>
      </c>
    </row>
    <row r="21" spans="3:7" ht="26.4" customHeight="1" thickBot="1" x14ac:dyDescent="0.25">
      <c r="C21" s="71"/>
      <c r="D21" s="90" t="str">
        <f>HYPERLINK("#"&amp;行財政運営!$B$2&amp;"!F"&amp;行財政運営!$J19,行財政運営!F19)</f>
        <v>問25．キャッシュレス決済について、今後、どのようなサービスが必要だと考えますか</v>
      </c>
      <c r="E21" s="97"/>
      <c r="F21" s="100"/>
      <c r="G21" s="95" t="str">
        <f>HYPERLINK("#"&amp;地域コミュニティ!$B$2&amp;"!F"&amp;地域コミュニティ!$J4,地域コミュニティ!F4)</f>
        <v>問46．「地域まちづくり事業」を知っていますか</v>
      </c>
    </row>
    <row r="22" spans="3:7" ht="26.4" customHeight="1" x14ac:dyDescent="0.2">
      <c r="C22" s="63" t="s">
        <v>933</v>
      </c>
      <c r="D22" s="90" t="str">
        <f>HYPERLINK("#"&amp;文化・芸術振興!$B$2&amp;"!B"&amp;文化・芸術振興!$J4,文化・芸術振興!B4)</f>
        <v>問26．佐倉市立美術館を知っていますか。また、行ったことはありますか</v>
      </c>
    </row>
    <row r="23" spans="3:7" ht="26.4" customHeight="1" x14ac:dyDescent="0.2">
      <c r="C23" s="61"/>
      <c r="D23" s="90" t="str">
        <f>HYPERLINK("#"&amp;文化・芸術振興!$B$2&amp;"!F"&amp;文化・芸術振興!$J4,文化・芸術振興!F4)</f>
        <v>問27．（問26で「02」・「03」を選んだ方に伺います。）どんなきっかけがあれば、佐倉市立美術館に行くと思いますか</v>
      </c>
    </row>
    <row r="24" spans="3:7" ht="26.4" customHeight="1" x14ac:dyDescent="0.2">
      <c r="C24" s="61"/>
      <c r="D24" s="90" t="str">
        <f>HYPERLINK("#"&amp;文化・芸術振興!$B$2&amp;"!B"&amp;文化・芸術振興!$J20,文化・芸術振興!B20)</f>
        <v>問28．佐倉ハーモニーホール（佐倉市民音楽ホール）を知っていますか。また、行ったことはありますか</v>
      </c>
    </row>
    <row r="25" spans="3:7" ht="40.950000000000003" customHeight="1" thickBot="1" x14ac:dyDescent="0.25">
      <c r="C25" s="88"/>
      <c r="D25" s="95" t="str">
        <f>HYPERLINK("#"&amp;文化・芸術振興!$B$2&amp;"!F"&amp;文化・芸術振興!$J20,文化・芸術振興!F20)</f>
        <v>問29．（問28で「02」・「03」を選んだ方に伺います。）どんなきっかけがあれば、佐倉ハーモニーホール（佐倉市民音楽ホール）に行くと思いますか</v>
      </c>
    </row>
    <row r="26" spans="3:7" ht="25.95" customHeight="1" x14ac:dyDescent="0.2"/>
    <row r="27" spans="3:7" ht="25.95" customHeight="1" x14ac:dyDescent="0.2"/>
    <row r="28" spans="3:7" x14ac:dyDescent="0.2">
      <c r="C28" s="55"/>
    </row>
    <row r="29" spans="3:7" x14ac:dyDescent="0.2">
      <c r="C29" s="55"/>
    </row>
    <row r="30" spans="3:7" x14ac:dyDescent="0.2">
      <c r="C30" s="55"/>
    </row>
    <row r="31" spans="3:7" x14ac:dyDescent="0.2">
      <c r="C31" s="55"/>
    </row>
    <row r="32" spans="3:7" x14ac:dyDescent="0.2">
      <c r="C32" s="55"/>
    </row>
    <row r="33" spans="3:3" x14ac:dyDescent="0.2">
      <c r="C33" s="55"/>
    </row>
    <row r="34" spans="3:3" x14ac:dyDescent="0.2">
      <c r="C34" s="55"/>
    </row>
    <row r="35" spans="3:3" x14ac:dyDescent="0.2">
      <c r="C35" s="55"/>
    </row>
    <row r="36" spans="3:3" x14ac:dyDescent="0.2">
      <c r="C36" s="55"/>
    </row>
    <row r="37" spans="3:3" x14ac:dyDescent="0.2">
      <c r="C37" s="55"/>
    </row>
    <row r="38" spans="3:3" x14ac:dyDescent="0.2">
      <c r="C38" s="55"/>
    </row>
    <row r="39" spans="3:3" x14ac:dyDescent="0.2">
      <c r="C39" s="55"/>
    </row>
    <row r="40" spans="3:3" x14ac:dyDescent="0.2">
      <c r="C40" s="55"/>
    </row>
    <row r="41" spans="3:3" x14ac:dyDescent="0.2">
      <c r="C41" s="55"/>
    </row>
    <row r="42" spans="3:3" x14ac:dyDescent="0.2">
      <c r="C42" s="55"/>
    </row>
    <row r="43" spans="3:3" x14ac:dyDescent="0.2">
      <c r="C43" s="55"/>
    </row>
    <row r="44" spans="3:3" x14ac:dyDescent="0.2">
      <c r="C44" s="55"/>
    </row>
    <row r="45" spans="3:3" x14ac:dyDescent="0.2">
      <c r="C45" s="55"/>
    </row>
    <row r="46" spans="3:3" x14ac:dyDescent="0.2">
      <c r="C46" s="55"/>
    </row>
    <row r="47" spans="3:3" x14ac:dyDescent="0.2">
      <c r="C47" s="55"/>
    </row>
    <row r="48" spans="3:3" x14ac:dyDescent="0.2">
      <c r="C48" s="55"/>
    </row>
    <row r="49" spans="3:3" x14ac:dyDescent="0.2">
      <c r="C49" s="55"/>
    </row>
    <row r="50" spans="3:3" x14ac:dyDescent="0.2">
      <c r="C50" s="55"/>
    </row>
  </sheetData>
  <phoneticPr fontId="5"/>
  <hyperlinks>
    <hyperlink ref="G16" location="C票・問41!A1" display="問41．相談・支援の環境等についてご意見等がございましたら、自由にお書きください【自由記述】" xr:uid="{106592C5-EE5C-4358-9103-0F6189D4BFC1}"/>
    <hyperlink ref="D5" location="'情報発信・共有、広聴'!B4" display="問15（1）．こうほう佐倉をどの程度活用していますか" xr:uid="{1ECE264F-3186-4CF4-A34D-81C952F82C9F}"/>
    <hyperlink ref="D6" location="'情報発信・共有、広聴'!F4" display="問15（2）．広報紙デジタル配信 （アプリ等）をどの程度活用していますか" xr:uid="{29B5FDD0-6723-4C4C-B49D-0952F39912A8}"/>
    <hyperlink ref="D7" location="'情報発信・共有、広聴'!B16" display="問15（3）．広報番組「Weeklyさくら」をどの程度活用していますか" xr:uid="{232FA0EE-D468-49E3-A61E-0BD613438659}"/>
    <hyperlink ref="D8" location="'情報発信・共有、広聴'!F16" display="問15（4）．市ホームページをどの程度活用していますか" xr:uid="{0B06F9C9-8463-4E92-83DF-14E93F64F847}"/>
    <hyperlink ref="D10" location="'情報発信・共有、広聴'!F28" display="問15（6）．市のSNS (Xやフェイスブック、インスタグラム)をどの程度活用していますか" xr:uid="{71A88980-1802-4AD6-A97D-1D92B85318EA}"/>
    <hyperlink ref="D11" location="'情報発信・共有、広聴'!B40" display="問15（7）．動画配信（YouTube）をどの程度活用していますか" xr:uid="{BB8F2AE4-0B3E-4582-A46B-EF4120DC23DC}"/>
    <hyperlink ref="D13" location="'情報発信・共有、広聴'!B52" display="問17．市外の友人や知人に、観光で訪れたり、住んだりする場所として、佐倉市を勧めたいと思いますか" xr:uid="{7879989F-E23F-480B-B963-8BB76D2B46AC}"/>
    <hyperlink ref="D14" location="'情報発信・共有、広聴'!F52" display="問18．市民の皆様から市に寄せられたご意見やご要望が、市政に反映されていると思いますか" xr:uid="{595FA57C-B84A-4106-872B-19A037719167}"/>
    <hyperlink ref="D9" location="'情報発信・共有、広聴'!B28" display="問15（5）．市公式LINEアカウントをどの程度活用していますか" xr:uid="{1F127471-65CB-4770-9089-3123C541E188}"/>
    <hyperlink ref="D12" location="'情報発信・共有、広聴'!F40" display="問16．佐倉市のシティプロモーションブランドメッセージ「佐倉で才能が開花する」を知っていますか" xr:uid="{19647239-D4BE-443C-8CCF-9A2B9FCABB6C}"/>
  </hyperlinks>
  <pageMargins left="0.23622047244094491" right="0.23622047244094491" top="0.74803149606299213" bottom="0.74803149606299213" header="0.31496062992125984" footer="0.31496062992125984"/>
  <pageSetup paperSize="9" scale="58" fitToHeight="0" orientation="portrait" horizontalDpi="300" verticalDpi="300" r:id="rId1"/>
  <headerFoot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85BA-5DD7-434A-ADC5-FB845E3F621A}">
  <sheetPr codeName="Sheet28">
    <pageSetUpPr fitToPage="1"/>
  </sheetPr>
  <dimension ref="B2:J60"/>
  <sheetViews>
    <sheetView view="pageBreakPreview" topLeftCell="A22" zoomScaleNormal="100" zoomScaleSheetLayoutView="100" workbookViewId="0">
      <selection activeCell="F52" sqref="F52:H52"/>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2.21875" hidden="1" customWidth="1"/>
    <col min="213" max="213" width="2.21875" customWidth="1"/>
    <col min="214" max="214" width="25.77734375" customWidth="1"/>
    <col min="217" max="217" width="5.77734375" customWidth="1"/>
    <col min="218" max="218" width="25.77734375" customWidth="1"/>
    <col min="223" max="223" width="25.77734375" customWidth="1"/>
    <col min="469" max="469" width="2.21875" customWidth="1"/>
    <col min="470" max="470" width="25.77734375" customWidth="1"/>
    <col min="473" max="473" width="5.77734375" customWidth="1"/>
    <col min="474" max="474" width="25.77734375" customWidth="1"/>
    <col min="479" max="479" width="25.77734375" customWidth="1"/>
    <col min="725" max="725" width="2.21875" customWidth="1"/>
    <col min="726" max="726" width="25.77734375" customWidth="1"/>
    <col min="729" max="729" width="5.77734375" customWidth="1"/>
    <col min="730" max="730" width="25.77734375" customWidth="1"/>
    <col min="735" max="735" width="25.77734375" customWidth="1"/>
    <col min="981" max="981" width="2.21875" customWidth="1"/>
    <col min="982" max="982" width="25.77734375" customWidth="1"/>
    <col min="985" max="985" width="5.77734375" customWidth="1"/>
    <col min="986" max="986" width="25.77734375" customWidth="1"/>
    <col min="991" max="991" width="25.77734375" customWidth="1"/>
    <col min="1237" max="1237" width="2.21875" customWidth="1"/>
    <col min="1238" max="1238" width="25.77734375" customWidth="1"/>
    <col min="1241" max="1241" width="5.77734375" customWidth="1"/>
    <col min="1242" max="1242" width="25.77734375" customWidth="1"/>
    <col min="1247" max="1247" width="25.77734375" customWidth="1"/>
    <col min="1493" max="1493" width="2.21875" customWidth="1"/>
    <col min="1494" max="1494" width="25.77734375" customWidth="1"/>
    <col min="1497" max="1497" width="5.77734375" customWidth="1"/>
    <col min="1498" max="1498" width="25.77734375" customWidth="1"/>
    <col min="1503" max="1503" width="25.77734375" customWidth="1"/>
    <col min="1749" max="1749" width="2.21875" customWidth="1"/>
    <col min="1750" max="1750" width="25.77734375" customWidth="1"/>
    <col min="1753" max="1753" width="5.77734375" customWidth="1"/>
    <col min="1754" max="1754" width="25.77734375" customWidth="1"/>
    <col min="1759" max="1759" width="25.77734375" customWidth="1"/>
    <col min="2005" max="2005" width="2.21875" customWidth="1"/>
    <col min="2006" max="2006" width="25.77734375" customWidth="1"/>
    <col min="2009" max="2009" width="5.77734375" customWidth="1"/>
    <col min="2010" max="2010" width="25.77734375" customWidth="1"/>
    <col min="2015" max="2015" width="25.77734375" customWidth="1"/>
    <col min="2261" max="2261" width="2.21875" customWidth="1"/>
    <col min="2262" max="2262" width="25.77734375" customWidth="1"/>
    <col min="2265" max="2265" width="5.77734375" customWidth="1"/>
    <col min="2266" max="2266" width="25.77734375" customWidth="1"/>
    <col min="2271" max="2271" width="25.77734375" customWidth="1"/>
    <col min="2517" max="2517" width="2.21875" customWidth="1"/>
    <col min="2518" max="2518" width="25.77734375" customWidth="1"/>
    <col min="2521" max="2521" width="5.77734375" customWidth="1"/>
    <col min="2522" max="2522" width="25.77734375" customWidth="1"/>
    <col min="2527" max="2527" width="25.77734375" customWidth="1"/>
    <col min="2773" max="2773" width="2.21875" customWidth="1"/>
    <col min="2774" max="2774" width="25.77734375" customWidth="1"/>
    <col min="2777" max="2777" width="5.77734375" customWidth="1"/>
    <col min="2778" max="2778" width="25.77734375" customWidth="1"/>
    <col min="2783" max="2783" width="25.77734375" customWidth="1"/>
    <col min="3029" max="3029" width="2.21875" customWidth="1"/>
    <col min="3030" max="3030" width="25.77734375" customWidth="1"/>
    <col min="3033" max="3033" width="5.77734375" customWidth="1"/>
    <col min="3034" max="3034" width="25.77734375" customWidth="1"/>
    <col min="3039" max="3039" width="25.77734375" customWidth="1"/>
    <col min="3285" max="3285" width="2.21875" customWidth="1"/>
    <col min="3286" max="3286" width="25.77734375" customWidth="1"/>
    <col min="3289" max="3289" width="5.77734375" customWidth="1"/>
    <col min="3290" max="3290" width="25.77734375" customWidth="1"/>
    <col min="3295" max="3295" width="25.77734375" customWidth="1"/>
    <col min="3541" max="3541" width="2.21875" customWidth="1"/>
    <col min="3542" max="3542" width="25.77734375" customWidth="1"/>
    <col min="3545" max="3545" width="5.77734375" customWidth="1"/>
    <col min="3546" max="3546" width="25.77734375" customWidth="1"/>
    <col min="3551" max="3551" width="25.77734375" customWidth="1"/>
    <col min="3797" max="3797" width="2.21875" customWidth="1"/>
    <col min="3798" max="3798" width="25.77734375" customWidth="1"/>
    <col min="3801" max="3801" width="5.77734375" customWidth="1"/>
    <col min="3802" max="3802" width="25.77734375" customWidth="1"/>
    <col min="3807" max="3807" width="25.77734375" customWidth="1"/>
    <col min="4053" max="4053" width="2.21875" customWidth="1"/>
    <col min="4054" max="4054" width="25.77734375" customWidth="1"/>
    <col min="4057" max="4057" width="5.77734375" customWidth="1"/>
    <col min="4058" max="4058" width="25.77734375" customWidth="1"/>
    <col min="4063" max="4063" width="25.77734375" customWidth="1"/>
    <col min="4309" max="4309" width="2.21875" customWidth="1"/>
    <col min="4310" max="4310" width="25.77734375" customWidth="1"/>
    <col min="4313" max="4313" width="5.77734375" customWidth="1"/>
    <col min="4314" max="4314" width="25.77734375" customWidth="1"/>
    <col min="4319" max="4319" width="25.77734375" customWidth="1"/>
    <col min="4565" max="4565" width="2.21875" customWidth="1"/>
    <col min="4566" max="4566" width="25.77734375" customWidth="1"/>
    <col min="4569" max="4569" width="5.77734375" customWidth="1"/>
    <col min="4570" max="4570" width="25.77734375" customWidth="1"/>
    <col min="4575" max="4575" width="25.77734375" customWidth="1"/>
    <col min="4821" max="4821" width="2.21875" customWidth="1"/>
    <col min="4822" max="4822" width="25.77734375" customWidth="1"/>
    <col min="4825" max="4825" width="5.77734375" customWidth="1"/>
    <col min="4826" max="4826" width="25.77734375" customWidth="1"/>
    <col min="4831" max="4831" width="25.77734375" customWidth="1"/>
    <col min="5077" max="5077" width="2.21875" customWidth="1"/>
    <col min="5078" max="5078" width="25.77734375" customWidth="1"/>
    <col min="5081" max="5081" width="5.77734375" customWidth="1"/>
    <col min="5082" max="5082" width="25.77734375" customWidth="1"/>
    <col min="5087" max="5087" width="25.77734375" customWidth="1"/>
    <col min="5333" max="5333" width="2.21875" customWidth="1"/>
    <col min="5334" max="5334" width="25.77734375" customWidth="1"/>
    <col min="5337" max="5337" width="5.77734375" customWidth="1"/>
    <col min="5338" max="5338" width="25.77734375" customWidth="1"/>
    <col min="5343" max="5343" width="25.77734375" customWidth="1"/>
    <col min="5589" max="5589" width="2.21875" customWidth="1"/>
    <col min="5590" max="5590" width="25.77734375" customWidth="1"/>
    <col min="5593" max="5593" width="5.77734375" customWidth="1"/>
    <col min="5594" max="5594" width="25.77734375" customWidth="1"/>
    <col min="5599" max="5599" width="25.77734375" customWidth="1"/>
    <col min="5845" max="5845" width="2.21875" customWidth="1"/>
    <col min="5846" max="5846" width="25.77734375" customWidth="1"/>
    <col min="5849" max="5849" width="5.77734375" customWidth="1"/>
    <col min="5850" max="5850" width="25.77734375" customWidth="1"/>
    <col min="5855" max="5855" width="25.77734375" customWidth="1"/>
    <col min="6101" max="6101" width="2.21875" customWidth="1"/>
    <col min="6102" max="6102" width="25.77734375" customWidth="1"/>
    <col min="6105" max="6105" width="5.77734375" customWidth="1"/>
    <col min="6106" max="6106" width="25.77734375" customWidth="1"/>
    <col min="6111" max="6111" width="25.77734375" customWidth="1"/>
    <col min="6357" max="6357" width="2.21875" customWidth="1"/>
    <col min="6358" max="6358" width="25.77734375" customWidth="1"/>
    <col min="6361" max="6361" width="5.77734375" customWidth="1"/>
    <col min="6362" max="6362" width="25.77734375" customWidth="1"/>
    <col min="6367" max="6367" width="25.77734375" customWidth="1"/>
    <col min="6613" max="6613" width="2.21875" customWidth="1"/>
    <col min="6614" max="6614" width="25.77734375" customWidth="1"/>
    <col min="6617" max="6617" width="5.77734375" customWidth="1"/>
    <col min="6618" max="6618" width="25.77734375" customWidth="1"/>
    <col min="6623" max="6623" width="25.77734375" customWidth="1"/>
    <col min="6869" max="6869" width="2.21875" customWidth="1"/>
    <col min="6870" max="6870" width="25.77734375" customWidth="1"/>
    <col min="6873" max="6873" width="5.77734375" customWidth="1"/>
    <col min="6874" max="6874" width="25.77734375" customWidth="1"/>
    <col min="6879" max="6879" width="25.77734375" customWidth="1"/>
    <col min="7125" max="7125" width="2.21875" customWidth="1"/>
    <col min="7126" max="7126" width="25.77734375" customWidth="1"/>
    <col min="7129" max="7129" width="5.77734375" customWidth="1"/>
    <col min="7130" max="7130" width="25.77734375" customWidth="1"/>
    <col min="7135" max="7135" width="25.77734375" customWidth="1"/>
    <col min="7381" max="7381" width="2.21875" customWidth="1"/>
    <col min="7382" max="7382" width="25.77734375" customWidth="1"/>
    <col min="7385" max="7385" width="5.77734375" customWidth="1"/>
    <col min="7386" max="7386" width="25.77734375" customWidth="1"/>
    <col min="7391" max="7391" width="25.77734375" customWidth="1"/>
    <col min="7637" max="7637" width="2.21875" customWidth="1"/>
    <col min="7638" max="7638" width="25.77734375" customWidth="1"/>
    <col min="7641" max="7641" width="5.77734375" customWidth="1"/>
    <col min="7642" max="7642" width="25.77734375" customWidth="1"/>
    <col min="7647" max="7647" width="25.77734375" customWidth="1"/>
    <col min="7893" max="7893" width="2.21875" customWidth="1"/>
    <col min="7894" max="7894" width="25.77734375" customWidth="1"/>
    <col min="7897" max="7897" width="5.77734375" customWidth="1"/>
    <col min="7898" max="7898" width="25.77734375" customWidth="1"/>
    <col min="7903" max="7903" width="25.77734375" customWidth="1"/>
    <col min="8149" max="8149" width="2.21875" customWidth="1"/>
    <col min="8150" max="8150" width="25.77734375" customWidth="1"/>
    <col min="8153" max="8153" width="5.77734375" customWidth="1"/>
    <col min="8154" max="8154" width="25.77734375" customWidth="1"/>
    <col min="8159" max="8159" width="25.77734375" customWidth="1"/>
    <col min="8405" max="8405" width="2.21875" customWidth="1"/>
    <col min="8406" max="8406" width="25.77734375" customWidth="1"/>
    <col min="8409" max="8409" width="5.77734375" customWidth="1"/>
    <col min="8410" max="8410" width="25.77734375" customWidth="1"/>
    <col min="8415" max="8415" width="25.77734375" customWidth="1"/>
    <col min="8661" max="8661" width="2.21875" customWidth="1"/>
    <col min="8662" max="8662" width="25.77734375" customWidth="1"/>
    <col min="8665" max="8665" width="5.77734375" customWidth="1"/>
    <col min="8666" max="8666" width="25.77734375" customWidth="1"/>
    <col min="8671" max="8671" width="25.77734375" customWidth="1"/>
    <col min="8917" max="8917" width="2.21875" customWidth="1"/>
    <col min="8918" max="8918" width="25.77734375" customWidth="1"/>
    <col min="8921" max="8921" width="5.77734375" customWidth="1"/>
    <col min="8922" max="8922" width="25.77734375" customWidth="1"/>
    <col min="8927" max="8927" width="25.77734375" customWidth="1"/>
    <col min="9173" max="9173" width="2.21875" customWidth="1"/>
    <col min="9174" max="9174" width="25.77734375" customWidth="1"/>
    <col min="9177" max="9177" width="5.77734375" customWidth="1"/>
    <col min="9178" max="9178" width="25.77734375" customWidth="1"/>
    <col min="9183" max="9183" width="25.77734375" customWidth="1"/>
    <col min="9429" max="9429" width="2.21875" customWidth="1"/>
    <col min="9430" max="9430" width="25.77734375" customWidth="1"/>
    <col min="9433" max="9433" width="5.77734375" customWidth="1"/>
    <col min="9434" max="9434" width="25.77734375" customWidth="1"/>
    <col min="9439" max="9439" width="25.77734375" customWidth="1"/>
    <col min="9685" max="9685" width="2.21875" customWidth="1"/>
    <col min="9686" max="9686" width="25.77734375" customWidth="1"/>
    <col min="9689" max="9689" width="5.77734375" customWidth="1"/>
    <col min="9690" max="9690" width="25.77734375" customWidth="1"/>
    <col min="9695" max="9695" width="25.77734375" customWidth="1"/>
    <col min="9941" max="9941" width="2.21875" customWidth="1"/>
    <col min="9942" max="9942" width="25.77734375" customWidth="1"/>
    <col min="9945" max="9945" width="5.77734375" customWidth="1"/>
    <col min="9946" max="9946" width="25.77734375" customWidth="1"/>
    <col min="9951" max="9951" width="25.77734375" customWidth="1"/>
    <col min="10197" max="10197" width="2.21875" customWidth="1"/>
    <col min="10198" max="10198" width="25.77734375" customWidth="1"/>
    <col min="10201" max="10201" width="5.77734375" customWidth="1"/>
    <col min="10202" max="10202" width="25.77734375" customWidth="1"/>
    <col min="10207" max="10207" width="25.77734375" customWidth="1"/>
    <col min="10453" max="10453" width="2.21875" customWidth="1"/>
    <col min="10454" max="10454" width="25.77734375" customWidth="1"/>
    <col min="10457" max="10457" width="5.77734375" customWidth="1"/>
    <col min="10458" max="10458" width="25.77734375" customWidth="1"/>
    <col min="10463" max="10463" width="25.77734375" customWidth="1"/>
    <col min="10709" max="10709" width="2.21875" customWidth="1"/>
    <col min="10710" max="10710" width="25.77734375" customWidth="1"/>
    <col min="10713" max="10713" width="5.77734375" customWidth="1"/>
    <col min="10714" max="10714" width="25.77734375" customWidth="1"/>
    <col min="10719" max="10719" width="25.77734375" customWidth="1"/>
    <col min="10965" max="10965" width="2.21875" customWidth="1"/>
    <col min="10966" max="10966" width="25.77734375" customWidth="1"/>
    <col min="10969" max="10969" width="5.77734375" customWidth="1"/>
    <col min="10970" max="10970" width="25.77734375" customWidth="1"/>
    <col min="10975" max="10975" width="25.77734375" customWidth="1"/>
    <col min="11221" max="11221" width="2.21875" customWidth="1"/>
    <col min="11222" max="11222" width="25.77734375" customWidth="1"/>
    <col min="11225" max="11225" width="5.77734375" customWidth="1"/>
    <col min="11226" max="11226" width="25.77734375" customWidth="1"/>
    <col min="11231" max="11231" width="25.77734375" customWidth="1"/>
    <col min="11477" max="11477" width="2.21875" customWidth="1"/>
    <col min="11478" max="11478" width="25.77734375" customWidth="1"/>
    <col min="11481" max="11481" width="5.77734375" customWidth="1"/>
    <col min="11482" max="11482" width="25.77734375" customWidth="1"/>
    <col min="11487" max="11487" width="25.77734375" customWidth="1"/>
    <col min="11733" max="11733" width="2.21875" customWidth="1"/>
    <col min="11734" max="11734" width="25.77734375" customWidth="1"/>
    <col min="11737" max="11737" width="5.77734375" customWidth="1"/>
    <col min="11738" max="11738" width="25.77734375" customWidth="1"/>
    <col min="11743" max="11743" width="25.77734375" customWidth="1"/>
    <col min="11989" max="11989" width="2.21875" customWidth="1"/>
    <col min="11990" max="11990" width="25.77734375" customWidth="1"/>
    <col min="11993" max="11993" width="5.77734375" customWidth="1"/>
    <col min="11994" max="11994" width="25.77734375" customWidth="1"/>
    <col min="11999" max="11999" width="25.77734375" customWidth="1"/>
    <col min="12245" max="12245" width="2.21875" customWidth="1"/>
    <col min="12246" max="12246" width="25.77734375" customWidth="1"/>
    <col min="12249" max="12249" width="5.77734375" customWidth="1"/>
    <col min="12250" max="12250" width="25.77734375" customWidth="1"/>
    <col min="12255" max="12255" width="25.77734375" customWidth="1"/>
    <col min="12501" max="12501" width="2.21875" customWidth="1"/>
    <col min="12502" max="12502" width="25.77734375" customWidth="1"/>
    <col min="12505" max="12505" width="5.77734375" customWidth="1"/>
    <col min="12506" max="12506" width="25.77734375" customWidth="1"/>
    <col min="12511" max="12511" width="25.77734375" customWidth="1"/>
    <col min="12757" max="12757" width="2.21875" customWidth="1"/>
    <col min="12758" max="12758" width="25.77734375" customWidth="1"/>
    <col min="12761" max="12761" width="5.77734375" customWidth="1"/>
    <col min="12762" max="12762" width="25.77734375" customWidth="1"/>
    <col min="12767" max="12767" width="25.77734375" customWidth="1"/>
    <col min="13013" max="13013" width="2.21875" customWidth="1"/>
    <col min="13014" max="13014" width="25.77734375" customWidth="1"/>
    <col min="13017" max="13017" width="5.77734375" customWidth="1"/>
    <col min="13018" max="13018" width="25.77734375" customWidth="1"/>
    <col min="13023" max="13023" width="25.77734375" customWidth="1"/>
    <col min="13269" max="13269" width="2.21875" customWidth="1"/>
    <col min="13270" max="13270" width="25.77734375" customWidth="1"/>
    <col min="13273" max="13273" width="5.77734375" customWidth="1"/>
    <col min="13274" max="13274" width="25.77734375" customWidth="1"/>
    <col min="13279" max="13279" width="25.77734375" customWidth="1"/>
    <col min="13525" max="13525" width="2.21875" customWidth="1"/>
    <col min="13526" max="13526" width="25.77734375" customWidth="1"/>
    <col min="13529" max="13529" width="5.77734375" customWidth="1"/>
    <col min="13530" max="13530" width="25.77734375" customWidth="1"/>
    <col min="13535" max="13535" width="25.77734375" customWidth="1"/>
    <col min="13781" max="13781" width="2.21875" customWidth="1"/>
    <col min="13782" max="13782" width="25.77734375" customWidth="1"/>
    <col min="13785" max="13785" width="5.77734375" customWidth="1"/>
    <col min="13786" max="13786" width="25.77734375" customWidth="1"/>
    <col min="13791" max="13791" width="25.77734375" customWidth="1"/>
    <col min="14037" max="14037" width="2.21875" customWidth="1"/>
    <col min="14038" max="14038" width="25.77734375" customWidth="1"/>
    <col min="14041" max="14041" width="5.77734375" customWidth="1"/>
    <col min="14042" max="14042" width="25.77734375" customWidth="1"/>
    <col min="14047" max="14047" width="25.77734375" customWidth="1"/>
    <col min="14293" max="14293" width="2.21875" customWidth="1"/>
    <col min="14294" max="14294" width="25.77734375" customWidth="1"/>
    <col min="14297" max="14297" width="5.77734375" customWidth="1"/>
    <col min="14298" max="14298" width="25.77734375" customWidth="1"/>
    <col min="14303" max="14303" width="25.77734375" customWidth="1"/>
    <col min="14549" max="14549" width="2.21875" customWidth="1"/>
    <col min="14550" max="14550" width="25.77734375" customWidth="1"/>
    <col min="14553" max="14553" width="5.77734375" customWidth="1"/>
    <col min="14554" max="14554" width="25.77734375" customWidth="1"/>
    <col min="14559" max="14559" width="25.77734375" customWidth="1"/>
    <col min="14805" max="14805" width="2.21875" customWidth="1"/>
    <col min="14806" max="14806" width="25.77734375" customWidth="1"/>
    <col min="14809" max="14809" width="5.77734375" customWidth="1"/>
    <col min="14810" max="14810" width="25.77734375" customWidth="1"/>
    <col min="14815" max="14815" width="25.77734375" customWidth="1"/>
    <col min="15061" max="15061" width="2.21875" customWidth="1"/>
    <col min="15062" max="15062" width="25.77734375" customWidth="1"/>
    <col min="15065" max="15065" width="5.77734375" customWidth="1"/>
    <col min="15066" max="15066" width="25.77734375" customWidth="1"/>
    <col min="15071" max="15071" width="25.77734375" customWidth="1"/>
    <col min="15317" max="15317" width="2.21875" customWidth="1"/>
    <col min="15318" max="15318" width="25.77734375" customWidth="1"/>
    <col min="15321" max="15321" width="5.77734375" customWidth="1"/>
    <col min="15322" max="15322" width="25.77734375" customWidth="1"/>
    <col min="15327" max="15327" width="25.77734375" customWidth="1"/>
    <col min="15573" max="15573" width="2.21875" customWidth="1"/>
    <col min="15574" max="15574" width="25.77734375" customWidth="1"/>
    <col min="15577" max="15577" width="5.77734375" customWidth="1"/>
    <col min="15578" max="15578" width="25.77734375" customWidth="1"/>
    <col min="15583" max="15583" width="25.77734375" customWidth="1"/>
    <col min="15829" max="15829" width="2.21875" customWidth="1"/>
    <col min="15830" max="15830" width="25.77734375" customWidth="1"/>
    <col min="15833" max="15833" width="5.77734375" customWidth="1"/>
    <col min="15834" max="15834" width="25.77734375" customWidth="1"/>
    <col min="15839" max="15839" width="25.77734375" customWidth="1"/>
    <col min="16085" max="16085" width="2.21875" customWidth="1"/>
    <col min="16086" max="16086" width="25.77734375" customWidth="1"/>
    <col min="16089" max="16089" width="5.77734375" customWidth="1"/>
    <col min="16090" max="16090" width="25.77734375" customWidth="1"/>
    <col min="16095" max="16095" width="25.77734375" customWidth="1"/>
  </cols>
  <sheetData>
    <row r="2" spans="2:10" ht="16.2" x14ac:dyDescent="0.2">
      <c r="B2" s="54" t="s">
        <v>945</v>
      </c>
      <c r="C2" s="55"/>
      <c r="D2" s="55"/>
      <c r="E2" s="55"/>
      <c r="F2" s="55"/>
      <c r="G2" s="55"/>
      <c r="H2" s="55"/>
      <c r="I2" s="55"/>
    </row>
    <row r="4" spans="2:10" s="124" customFormat="1" ht="25.05" customHeight="1" x14ac:dyDescent="0.15">
      <c r="B4" s="171" t="s">
        <v>1314</v>
      </c>
      <c r="C4" s="172"/>
      <c r="D4" s="173"/>
      <c r="F4" s="171" t="s">
        <v>365</v>
      </c>
      <c r="G4" s="172"/>
      <c r="H4" s="173"/>
      <c r="J4" s="131">
        <f>ROW()</f>
        <v>4</v>
      </c>
    </row>
    <row r="5" spans="2:10" s="21" customFormat="1" ht="13.2" customHeight="1" x14ac:dyDescent="0.15">
      <c r="B5" s="37"/>
      <c r="C5" s="38" t="s">
        <v>315</v>
      </c>
      <c r="D5" s="38" t="s">
        <v>316</v>
      </c>
      <c r="E5" s="34"/>
      <c r="F5" s="37"/>
      <c r="G5" s="38" t="s">
        <v>315</v>
      </c>
      <c r="H5" s="38" t="s">
        <v>316</v>
      </c>
      <c r="I5" s="34"/>
    </row>
    <row r="6" spans="2:10" s="21" customFormat="1" ht="13.2" customHeight="1" x14ac:dyDescent="0.15">
      <c r="B6" s="51" t="s">
        <v>486</v>
      </c>
      <c r="C6" s="23">
        <f>86-1</f>
        <v>85</v>
      </c>
      <c r="D6" s="40">
        <f t="shared" ref="D6:D12" si="0">C6/$C$13</f>
        <v>0.17382413087934559</v>
      </c>
      <c r="E6" s="34"/>
      <c r="F6" s="51" t="s">
        <v>486</v>
      </c>
      <c r="G6" s="23">
        <v>2</v>
      </c>
      <c r="H6" s="40">
        <f t="shared" ref="H6:H12" si="1">G6/$G$13</f>
        <v>4.0899795501022499E-3</v>
      </c>
      <c r="I6" s="34"/>
    </row>
    <row r="7" spans="2:10" s="21" customFormat="1" ht="13.2" customHeight="1" x14ac:dyDescent="0.15">
      <c r="B7" s="51" t="s">
        <v>499</v>
      </c>
      <c r="C7" s="23">
        <f>164-1-2</f>
        <v>161</v>
      </c>
      <c r="D7" s="40">
        <f t="shared" si="0"/>
        <v>0.32924335378323111</v>
      </c>
      <c r="E7" s="34"/>
      <c r="F7" s="51" t="s">
        <v>499</v>
      </c>
      <c r="G7" s="23">
        <v>24</v>
      </c>
      <c r="H7" s="40">
        <f t="shared" si="1"/>
        <v>4.9079754601226995E-2</v>
      </c>
      <c r="I7" s="34"/>
    </row>
    <row r="8" spans="2:10" s="21" customFormat="1" ht="13.2" customHeight="1" x14ac:dyDescent="0.15">
      <c r="B8" s="51" t="s">
        <v>514</v>
      </c>
      <c r="C8" s="23">
        <f>105-1</f>
        <v>104</v>
      </c>
      <c r="D8" s="40">
        <f t="shared" si="0"/>
        <v>0.21267893660531698</v>
      </c>
      <c r="E8" s="34"/>
      <c r="F8" s="51" t="s">
        <v>514</v>
      </c>
      <c r="G8" s="23">
        <f>88-1</f>
        <v>87</v>
      </c>
      <c r="H8" s="40">
        <f t="shared" si="1"/>
        <v>0.17791411042944785</v>
      </c>
      <c r="I8" s="34"/>
    </row>
    <row r="9" spans="2:10" s="21" customFormat="1" ht="13.2" customHeight="1" x14ac:dyDescent="0.15">
      <c r="B9" s="51" t="s">
        <v>527</v>
      </c>
      <c r="C9" s="23">
        <v>60</v>
      </c>
      <c r="D9" s="40">
        <f t="shared" si="0"/>
        <v>0.12269938650306748</v>
      </c>
      <c r="E9" s="34"/>
      <c r="F9" s="51" t="s">
        <v>527</v>
      </c>
      <c r="G9" s="23">
        <f>149-2</f>
        <v>147</v>
      </c>
      <c r="H9" s="40">
        <f t="shared" si="1"/>
        <v>0.30061349693251532</v>
      </c>
      <c r="I9" s="34"/>
    </row>
    <row r="10" spans="2:10" s="21" customFormat="1" ht="13.2" customHeight="1" x14ac:dyDescent="0.15">
      <c r="B10" s="51" t="s">
        <v>538</v>
      </c>
      <c r="C10" s="23">
        <v>9</v>
      </c>
      <c r="D10" s="40">
        <f t="shared" si="0"/>
        <v>1.8404907975460124E-2</v>
      </c>
      <c r="E10" s="34"/>
      <c r="F10" s="51" t="s">
        <v>538</v>
      </c>
      <c r="G10" s="23">
        <v>9</v>
      </c>
      <c r="H10" s="40">
        <f t="shared" si="1"/>
        <v>1.8404907975460124E-2</v>
      </c>
      <c r="I10" s="34"/>
    </row>
    <row r="11" spans="2:10" s="21" customFormat="1" ht="13.2" customHeight="1" x14ac:dyDescent="0.15">
      <c r="B11" s="51" t="s">
        <v>548</v>
      </c>
      <c r="C11" s="23">
        <v>54</v>
      </c>
      <c r="D11" s="40">
        <f t="shared" si="0"/>
        <v>0.11042944785276074</v>
      </c>
      <c r="E11" s="34"/>
      <c r="F11" s="51" t="s">
        <v>548</v>
      </c>
      <c r="G11" s="23">
        <f>167-1</f>
        <v>166</v>
      </c>
      <c r="H11" s="40">
        <f t="shared" si="1"/>
        <v>0.33946830265848671</v>
      </c>
      <c r="I11" s="34"/>
    </row>
    <row r="12" spans="2:10" s="21" customFormat="1" ht="13.2" customHeight="1" x14ac:dyDescent="0.15">
      <c r="B12" s="51" t="s">
        <v>476</v>
      </c>
      <c r="C12" s="23">
        <f>16+1-1</f>
        <v>16</v>
      </c>
      <c r="D12" s="40">
        <f t="shared" si="0"/>
        <v>3.2719836400817999E-2</v>
      </c>
      <c r="E12" s="34"/>
      <c r="F12" s="51" t="s">
        <v>476</v>
      </c>
      <c r="G12" s="23">
        <f>55-1</f>
        <v>54</v>
      </c>
      <c r="H12" s="40">
        <f t="shared" si="1"/>
        <v>0.11042944785276074</v>
      </c>
      <c r="I12" s="34"/>
    </row>
    <row r="13" spans="2:10" s="21" customFormat="1" ht="13.2" customHeight="1" x14ac:dyDescent="0.15">
      <c r="B13" s="130" t="s">
        <v>270</v>
      </c>
      <c r="C13" s="23">
        <f>SUM(C6:C12)</f>
        <v>489</v>
      </c>
      <c r="D13" s="40">
        <f>SUM(D6:D12)</f>
        <v>1</v>
      </c>
      <c r="E13" s="34"/>
      <c r="F13" s="130" t="s">
        <v>270</v>
      </c>
      <c r="G13" s="23">
        <f>SUM(G6:G12)</f>
        <v>489</v>
      </c>
      <c r="H13" s="40">
        <f>SUM(H6:H12)</f>
        <v>1</v>
      </c>
      <c r="I13" s="34"/>
    </row>
    <row r="14" spans="2:10" ht="13.2" customHeight="1" x14ac:dyDescent="0.2"/>
    <row r="15" spans="2:10" ht="13.2" customHeight="1" x14ac:dyDescent="0.2"/>
    <row r="16" spans="2:10" s="125" customFormat="1" ht="25.05" customHeight="1" x14ac:dyDescent="0.2">
      <c r="B16" s="171" t="s">
        <v>366</v>
      </c>
      <c r="C16" s="172"/>
      <c r="D16" s="173"/>
      <c r="E16" s="124"/>
      <c r="F16" s="171" t="s">
        <v>367</v>
      </c>
      <c r="G16" s="172"/>
      <c r="H16" s="173"/>
      <c r="J16" s="131">
        <f>ROW()</f>
        <v>16</v>
      </c>
    </row>
    <row r="17" spans="2:10" ht="13.2" customHeight="1" x14ac:dyDescent="0.15">
      <c r="B17" s="37"/>
      <c r="C17" s="38" t="s">
        <v>315</v>
      </c>
      <c r="D17" s="38" t="s">
        <v>316</v>
      </c>
      <c r="E17" s="34"/>
      <c r="F17" s="37"/>
      <c r="G17" s="38" t="s">
        <v>315</v>
      </c>
      <c r="H17" s="38" t="s">
        <v>316</v>
      </c>
    </row>
    <row r="18" spans="2:10" ht="13.2" customHeight="1" x14ac:dyDescent="0.15">
      <c r="B18" s="51" t="s">
        <v>486</v>
      </c>
      <c r="C18" s="23">
        <f>7-1</f>
        <v>6</v>
      </c>
      <c r="D18" s="40">
        <f t="shared" ref="D18:D24" si="2">C18/$C$25</f>
        <v>1.2269938650306749E-2</v>
      </c>
      <c r="E18" s="34"/>
      <c r="F18" s="51" t="s">
        <v>486</v>
      </c>
      <c r="G18" s="23">
        <f>19-1</f>
        <v>18</v>
      </c>
      <c r="H18" s="40">
        <f t="shared" ref="H18:H24" si="3">G18/$G$25</f>
        <v>3.6809815950920248E-2</v>
      </c>
    </row>
    <row r="19" spans="2:10" ht="13.2" customHeight="1" x14ac:dyDescent="0.15">
      <c r="B19" s="51" t="s">
        <v>499</v>
      </c>
      <c r="C19" s="23">
        <v>31</v>
      </c>
      <c r="D19" s="40">
        <f t="shared" si="2"/>
        <v>6.3394683026584867E-2</v>
      </c>
      <c r="E19" s="34"/>
      <c r="F19" s="51" t="s">
        <v>499</v>
      </c>
      <c r="G19" s="23">
        <f>168-1</f>
        <v>167</v>
      </c>
      <c r="H19" s="40">
        <f t="shared" si="3"/>
        <v>0.34151329243353784</v>
      </c>
    </row>
    <row r="20" spans="2:10" ht="13.2" customHeight="1" x14ac:dyDescent="0.15">
      <c r="B20" s="51" t="s">
        <v>514</v>
      </c>
      <c r="C20" s="23">
        <f>72-2</f>
        <v>70</v>
      </c>
      <c r="D20" s="40">
        <f t="shared" si="2"/>
        <v>0.14314928425357873</v>
      </c>
      <c r="E20" s="34"/>
      <c r="F20" s="51" t="s">
        <v>514</v>
      </c>
      <c r="G20" s="23">
        <f>122-2</f>
        <v>120</v>
      </c>
      <c r="H20" s="40">
        <f t="shared" si="3"/>
        <v>0.24539877300613497</v>
      </c>
    </row>
    <row r="21" spans="2:10" ht="13.2" customHeight="1" x14ac:dyDescent="0.15">
      <c r="B21" s="51" t="s">
        <v>527</v>
      </c>
      <c r="C21" s="23">
        <f>151-1</f>
        <v>150</v>
      </c>
      <c r="D21" s="40">
        <f t="shared" si="2"/>
        <v>0.30674846625766872</v>
      </c>
      <c r="E21" s="34"/>
      <c r="F21" s="51" t="s">
        <v>527</v>
      </c>
      <c r="G21" s="23">
        <v>83</v>
      </c>
      <c r="H21" s="40">
        <f t="shared" si="3"/>
        <v>0.16973415132924335</v>
      </c>
    </row>
    <row r="22" spans="2:10" ht="13.2" customHeight="1" x14ac:dyDescent="0.15">
      <c r="B22" s="51" t="s">
        <v>538</v>
      </c>
      <c r="C22" s="23">
        <v>10</v>
      </c>
      <c r="D22" s="40">
        <f t="shared" si="2"/>
        <v>2.0449897750511249E-2</v>
      </c>
      <c r="E22" s="34"/>
      <c r="F22" s="51" t="s">
        <v>538</v>
      </c>
      <c r="G22" s="23">
        <v>10</v>
      </c>
      <c r="H22" s="40">
        <f t="shared" si="3"/>
        <v>2.0449897750511249E-2</v>
      </c>
    </row>
    <row r="23" spans="2:10" ht="13.2" customHeight="1" x14ac:dyDescent="0.15">
      <c r="B23" s="51" t="s">
        <v>548</v>
      </c>
      <c r="C23" s="23">
        <f>168-1</f>
        <v>167</v>
      </c>
      <c r="D23" s="40">
        <f t="shared" si="2"/>
        <v>0.34151329243353784</v>
      </c>
      <c r="E23" s="34"/>
      <c r="F23" s="51" t="s">
        <v>548</v>
      </c>
      <c r="G23" s="23">
        <v>43</v>
      </c>
      <c r="H23" s="40">
        <f t="shared" si="3"/>
        <v>8.7934560327198361E-2</v>
      </c>
    </row>
    <row r="24" spans="2:10" ht="13.2" customHeight="1" x14ac:dyDescent="0.15">
      <c r="B24" s="51" t="s">
        <v>476</v>
      </c>
      <c r="C24" s="23">
        <f>55+1-1</f>
        <v>55</v>
      </c>
      <c r="D24" s="40">
        <f t="shared" si="2"/>
        <v>0.11247443762781185</v>
      </c>
      <c r="E24" s="34"/>
      <c r="F24" s="51" t="s">
        <v>476</v>
      </c>
      <c r="G24" s="23">
        <f>49-1</f>
        <v>48</v>
      </c>
      <c r="H24" s="40">
        <f t="shared" si="3"/>
        <v>9.815950920245399E-2</v>
      </c>
    </row>
    <row r="25" spans="2:10" ht="13.2" customHeight="1" x14ac:dyDescent="0.15">
      <c r="B25" s="130" t="s">
        <v>270</v>
      </c>
      <c r="C25" s="23">
        <f>SUM(C18:C24)</f>
        <v>489</v>
      </c>
      <c r="D25" s="40">
        <f>SUM(D18:D24)</f>
        <v>0.99999999999999989</v>
      </c>
      <c r="E25" s="34"/>
      <c r="F25" s="130" t="s">
        <v>270</v>
      </c>
      <c r="G25" s="23">
        <f>SUM(G18:G24)</f>
        <v>489</v>
      </c>
      <c r="H25" s="40">
        <f>SUM(H18:H24)</f>
        <v>0.99999999999999989</v>
      </c>
    </row>
    <row r="26" spans="2:10" ht="13.2" customHeight="1" x14ac:dyDescent="0.2"/>
    <row r="27" spans="2:10" ht="13.2" customHeight="1" x14ac:dyDescent="0.2"/>
    <row r="28" spans="2:10" s="126" customFormat="1" ht="25.05" customHeight="1" x14ac:dyDescent="0.2">
      <c r="B28" s="171" t="s">
        <v>368</v>
      </c>
      <c r="C28" s="172"/>
      <c r="D28" s="173"/>
      <c r="E28" s="112"/>
      <c r="F28" s="171" t="s">
        <v>369</v>
      </c>
      <c r="G28" s="172"/>
      <c r="H28" s="173"/>
      <c r="J28" s="66">
        <f>ROW()</f>
        <v>28</v>
      </c>
    </row>
    <row r="29" spans="2:10" ht="13.2" customHeight="1" x14ac:dyDescent="0.15">
      <c r="B29" s="37"/>
      <c r="C29" s="38" t="s">
        <v>315</v>
      </c>
      <c r="D29" s="38" t="s">
        <v>316</v>
      </c>
      <c r="E29" s="34"/>
      <c r="F29" s="37"/>
      <c r="G29" s="38" t="s">
        <v>315</v>
      </c>
      <c r="H29" s="38" t="s">
        <v>316</v>
      </c>
    </row>
    <row r="30" spans="2:10" ht="13.2" customHeight="1" x14ac:dyDescent="0.15">
      <c r="B30" s="51" t="s">
        <v>486</v>
      </c>
      <c r="C30" s="23">
        <v>11</v>
      </c>
      <c r="D30" s="40">
        <f t="shared" ref="D30:D36" si="4">C30/$C$37</f>
        <v>2.2494887525562373E-2</v>
      </c>
      <c r="E30" s="34"/>
      <c r="F30" s="51" t="s">
        <v>486</v>
      </c>
      <c r="G30" s="23">
        <v>3</v>
      </c>
      <c r="H30" s="40">
        <f t="shared" ref="H30:H36" si="5">G30/$G$37</f>
        <v>6.1349693251533744E-3</v>
      </c>
    </row>
    <row r="31" spans="2:10" ht="13.2" customHeight="1" x14ac:dyDescent="0.15">
      <c r="B31" s="51" t="s">
        <v>499</v>
      </c>
      <c r="C31" s="23">
        <v>22</v>
      </c>
      <c r="D31" s="40">
        <f t="shared" si="4"/>
        <v>4.4989775051124746E-2</v>
      </c>
      <c r="E31" s="34"/>
      <c r="F31" s="51" t="s">
        <v>499</v>
      </c>
      <c r="G31" s="23">
        <v>10</v>
      </c>
      <c r="H31" s="40">
        <f t="shared" si="5"/>
        <v>2.0449897750511249E-2</v>
      </c>
    </row>
    <row r="32" spans="2:10" ht="13.2" customHeight="1" x14ac:dyDescent="0.15">
      <c r="B32" s="51" t="s">
        <v>514</v>
      </c>
      <c r="C32" s="23">
        <v>68</v>
      </c>
      <c r="D32" s="40">
        <f t="shared" si="4"/>
        <v>0.13905930470347649</v>
      </c>
      <c r="E32" s="34"/>
      <c r="F32" s="51" t="s">
        <v>514</v>
      </c>
      <c r="G32" s="23">
        <f>68-1</f>
        <v>67</v>
      </c>
      <c r="H32" s="40">
        <f t="shared" si="5"/>
        <v>0.13701431492842536</v>
      </c>
    </row>
    <row r="33" spans="2:10" ht="13.2" customHeight="1" x14ac:dyDescent="0.15">
      <c r="B33" s="51" t="s">
        <v>527</v>
      </c>
      <c r="C33" s="23">
        <f>156-2</f>
        <v>154</v>
      </c>
      <c r="D33" s="40">
        <f t="shared" si="4"/>
        <v>0.31492842535787319</v>
      </c>
      <c r="E33" s="34"/>
      <c r="F33" s="51" t="s">
        <v>527</v>
      </c>
      <c r="G33" s="23">
        <f>173-2</f>
        <v>171</v>
      </c>
      <c r="H33" s="40">
        <f t="shared" si="5"/>
        <v>0.34969325153374231</v>
      </c>
    </row>
    <row r="34" spans="2:10" ht="13.2" customHeight="1" x14ac:dyDescent="0.15">
      <c r="B34" s="51" t="s">
        <v>538</v>
      </c>
      <c r="C34" s="23">
        <v>9</v>
      </c>
      <c r="D34" s="40">
        <f t="shared" si="4"/>
        <v>1.8404907975460124E-2</v>
      </c>
      <c r="E34" s="34"/>
      <c r="F34" s="51" t="s">
        <v>538</v>
      </c>
      <c r="G34" s="23">
        <v>7</v>
      </c>
      <c r="H34" s="40">
        <f t="shared" si="5"/>
        <v>1.4314928425357873E-2</v>
      </c>
    </row>
    <row r="35" spans="2:10" ht="13.2" customHeight="1" x14ac:dyDescent="0.15">
      <c r="B35" s="51" t="s">
        <v>548</v>
      </c>
      <c r="C35" s="23">
        <f>172-2</f>
        <v>170</v>
      </c>
      <c r="D35" s="40">
        <f t="shared" si="4"/>
        <v>0.34764826175869118</v>
      </c>
      <c r="E35" s="34"/>
      <c r="F35" s="51" t="s">
        <v>548</v>
      </c>
      <c r="G35" s="23">
        <f>179-1</f>
        <v>178</v>
      </c>
      <c r="H35" s="40">
        <f t="shared" si="5"/>
        <v>0.36400817995910023</v>
      </c>
    </row>
    <row r="36" spans="2:10" ht="13.2" customHeight="1" x14ac:dyDescent="0.15">
      <c r="B36" s="51" t="s">
        <v>476</v>
      </c>
      <c r="C36" s="23">
        <f>56-1</f>
        <v>55</v>
      </c>
      <c r="D36" s="40">
        <f t="shared" si="4"/>
        <v>0.11247443762781185</v>
      </c>
      <c r="E36" s="34"/>
      <c r="F36" s="51" t="s">
        <v>476</v>
      </c>
      <c r="G36" s="23">
        <f>54-1</f>
        <v>53</v>
      </c>
      <c r="H36" s="40">
        <f t="shared" si="5"/>
        <v>0.10838445807770961</v>
      </c>
    </row>
    <row r="37" spans="2:10" ht="13.2" customHeight="1" x14ac:dyDescent="0.15">
      <c r="B37" s="130" t="s">
        <v>270</v>
      </c>
      <c r="C37" s="23">
        <f>SUM(C30:C36)</f>
        <v>489</v>
      </c>
      <c r="D37" s="40">
        <f>SUM(D30:D36)</f>
        <v>0.99999999999999989</v>
      </c>
      <c r="E37" s="34"/>
      <c r="F37" s="130" t="s">
        <v>270</v>
      </c>
      <c r="G37" s="23">
        <f>SUM(G30:G36)</f>
        <v>489</v>
      </c>
      <c r="H37" s="40">
        <f>SUM(H30:H36)</f>
        <v>1</v>
      </c>
    </row>
    <row r="38" spans="2:10" ht="13.2" customHeight="1" x14ac:dyDescent="0.2"/>
    <row r="39" spans="2:10" ht="13.2" customHeight="1" x14ac:dyDescent="0.2"/>
    <row r="40" spans="2:10" s="126" customFormat="1" ht="25.05" customHeight="1" x14ac:dyDescent="0.2">
      <c r="B40" s="171" t="s">
        <v>370</v>
      </c>
      <c r="C40" s="172"/>
      <c r="D40" s="173"/>
      <c r="E40" s="112"/>
      <c r="F40" s="171" t="s">
        <v>1317</v>
      </c>
      <c r="G40" s="172"/>
      <c r="H40" s="173"/>
      <c r="J40" s="66">
        <f>ROW()</f>
        <v>40</v>
      </c>
    </row>
    <row r="41" spans="2:10" ht="13.2" customHeight="1" x14ac:dyDescent="0.15">
      <c r="B41" s="37"/>
      <c r="C41" s="38" t="s">
        <v>315</v>
      </c>
      <c r="D41" s="38" t="s">
        <v>316</v>
      </c>
      <c r="E41" s="34"/>
      <c r="F41" s="37"/>
      <c r="G41" s="38" t="s">
        <v>315</v>
      </c>
      <c r="H41" s="38" t="s">
        <v>316</v>
      </c>
    </row>
    <row r="42" spans="2:10" ht="13.2" customHeight="1" x14ac:dyDescent="0.15">
      <c r="B42" s="51" t="s">
        <v>486</v>
      </c>
      <c r="C42" s="23">
        <v>2</v>
      </c>
      <c r="D42" s="40">
        <f t="shared" ref="D42:D48" si="6">C42/$C$49</f>
        <v>4.0899795501022499E-3</v>
      </c>
      <c r="E42" s="34"/>
      <c r="F42" s="51" t="s">
        <v>430</v>
      </c>
      <c r="G42" s="23">
        <v>7</v>
      </c>
      <c r="H42" s="40">
        <f>G42/$G$46</f>
        <v>1.4314928425357873E-2</v>
      </c>
    </row>
    <row r="43" spans="2:10" ht="25.05" customHeight="1" x14ac:dyDescent="0.15">
      <c r="B43" s="51" t="s">
        <v>499</v>
      </c>
      <c r="C43" s="23">
        <v>15</v>
      </c>
      <c r="D43" s="40">
        <f t="shared" si="6"/>
        <v>3.0674846625766871E-2</v>
      </c>
      <c r="E43" s="34"/>
      <c r="F43" s="51" t="s">
        <v>500</v>
      </c>
      <c r="G43" s="23">
        <v>39</v>
      </c>
      <c r="H43" s="40">
        <f>G43/$G$46</f>
        <v>7.9754601226993863E-2</v>
      </c>
    </row>
    <row r="44" spans="2:10" ht="13.2" customHeight="1" x14ac:dyDescent="0.15">
      <c r="B44" s="51" t="s">
        <v>514</v>
      </c>
      <c r="C44" s="23">
        <v>65</v>
      </c>
      <c r="D44" s="40">
        <f t="shared" si="6"/>
        <v>0.1329243353783231</v>
      </c>
      <c r="E44" s="34"/>
      <c r="F44" s="51" t="s">
        <v>515</v>
      </c>
      <c r="G44" s="23">
        <f>436-5</f>
        <v>431</v>
      </c>
      <c r="H44" s="40">
        <f>G44/$G$46</f>
        <v>0.88139059304703471</v>
      </c>
    </row>
    <row r="45" spans="2:10" ht="13.2" customHeight="1" x14ac:dyDescent="0.15">
      <c r="B45" s="51" t="s">
        <v>527</v>
      </c>
      <c r="C45" s="23">
        <f>157-2</f>
        <v>155</v>
      </c>
      <c r="D45" s="40">
        <f t="shared" si="6"/>
        <v>0.31697341513292432</v>
      </c>
      <c r="E45" s="34"/>
      <c r="F45" s="51" t="s">
        <v>282</v>
      </c>
      <c r="G45" s="23">
        <v>12</v>
      </c>
      <c r="H45" s="40">
        <f>G45/$G$46</f>
        <v>2.4539877300613498E-2</v>
      </c>
    </row>
    <row r="46" spans="2:10" ht="13.2" customHeight="1" x14ac:dyDescent="0.15">
      <c r="B46" s="51" t="s">
        <v>538</v>
      </c>
      <c r="C46" s="23">
        <v>11</v>
      </c>
      <c r="D46" s="40">
        <f t="shared" si="6"/>
        <v>2.2494887525562373E-2</v>
      </c>
      <c r="E46" s="34"/>
      <c r="F46" s="130" t="s">
        <v>270</v>
      </c>
      <c r="G46" s="23">
        <f>SUM(G42:G45)</f>
        <v>489</v>
      </c>
      <c r="H46" s="40">
        <f>SUM(H42:H45)</f>
        <v>0.99999999999999989</v>
      </c>
    </row>
    <row r="47" spans="2:10" ht="13.2" customHeight="1" x14ac:dyDescent="0.15">
      <c r="B47" s="51" t="s">
        <v>548</v>
      </c>
      <c r="C47" s="23">
        <f>192-2</f>
        <v>190</v>
      </c>
      <c r="D47" s="40">
        <f t="shared" si="6"/>
        <v>0.3885480572597137</v>
      </c>
      <c r="E47" s="34"/>
    </row>
    <row r="48" spans="2:10" ht="13.2" customHeight="1" x14ac:dyDescent="0.15">
      <c r="B48" s="51" t="s">
        <v>476</v>
      </c>
      <c r="C48" s="23">
        <f>52-1</f>
        <v>51</v>
      </c>
      <c r="D48" s="40">
        <f t="shared" si="6"/>
        <v>0.10429447852760736</v>
      </c>
      <c r="E48" s="34"/>
    </row>
    <row r="49" spans="2:10" ht="13.2" customHeight="1" x14ac:dyDescent="0.15">
      <c r="B49" s="130" t="s">
        <v>270</v>
      </c>
      <c r="C49" s="23">
        <f>SUM(C42:C48)</f>
        <v>489</v>
      </c>
      <c r="D49" s="40">
        <f>SUM(D42:D48)</f>
        <v>0.99999999999999989</v>
      </c>
      <c r="E49" s="34"/>
    </row>
    <row r="50" spans="2:10" ht="13.2" customHeight="1" x14ac:dyDescent="0.2"/>
    <row r="51" spans="2:10" ht="13.2" customHeight="1" x14ac:dyDescent="0.2"/>
    <row r="52" spans="2:10" s="126" customFormat="1" ht="25.05" customHeight="1" x14ac:dyDescent="0.2">
      <c r="B52" s="171" t="s">
        <v>1318</v>
      </c>
      <c r="C52" s="172"/>
      <c r="D52" s="173"/>
      <c r="E52" s="112"/>
      <c r="F52" s="171" t="s">
        <v>1319</v>
      </c>
      <c r="G52" s="172"/>
      <c r="H52" s="173"/>
      <c r="J52" s="66">
        <f>ROW()</f>
        <v>52</v>
      </c>
    </row>
    <row r="53" spans="2:10" ht="13.2" customHeight="1" x14ac:dyDescent="0.15">
      <c r="B53" s="37"/>
      <c r="C53" s="38" t="s">
        <v>315</v>
      </c>
      <c r="D53" s="38" t="s">
        <v>316</v>
      </c>
      <c r="E53" s="34"/>
      <c r="F53" s="37"/>
      <c r="G53" s="38" t="s">
        <v>315</v>
      </c>
      <c r="H53" s="38" t="s">
        <v>316</v>
      </c>
    </row>
    <row r="54" spans="2:10" ht="13.2" customHeight="1" x14ac:dyDescent="0.15">
      <c r="B54" s="51" t="s">
        <v>487</v>
      </c>
      <c r="C54" s="23">
        <v>53</v>
      </c>
      <c r="D54" s="40">
        <f t="shared" ref="D54:D59" si="7">C54/$C$60</f>
        <v>0.10838445807770961</v>
      </c>
      <c r="E54" s="34"/>
      <c r="F54" s="51" t="s">
        <v>488</v>
      </c>
      <c r="G54" s="23">
        <v>9</v>
      </c>
      <c r="H54" s="40">
        <f t="shared" ref="H54:H59" si="8">G54/$G$60</f>
        <v>1.8404907975460124E-2</v>
      </c>
    </row>
    <row r="55" spans="2:10" ht="13.2" customHeight="1" x14ac:dyDescent="0.15">
      <c r="B55" s="51" t="s">
        <v>501</v>
      </c>
      <c r="C55" s="23">
        <f>177-1</f>
        <v>176</v>
      </c>
      <c r="D55" s="40">
        <f t="shared" si="7"/>
        <v>0.35991820040899797</v>
      </c>
      <c r="E55" s="34"/>
      <c r="F55" s="51" t="s">
        <v>502</v>
      </c>
      <c r="G55" s="23">
        <f>64-1</f>
        <v>63</v>
      </c>
      <c r="H55" s="40">
        <f t="shared" si="8"/>
        <v>0.12883435582822086</v>
      </c>
    </row>
    <row r="56" spans="2:10" ht="13.2" customHeight="1" x14ac:dyDescent="0.15">
      <c r="B56" s="51" t="s">
        <v>516</v>
      </c>
      <c r="C56" s="23">
        <f>70-1</f>
        <v>69</v>
      </c>
      <c r="D56" s="40">
        <f t="shared" si="7"/>
        <v>0.1411042944785276</v>
      </c>
      <c r="E56" s="34"/>
      <c r="F56" s="51" t="s">
        <v>517</v>
      </c>
      <c r="G56" s="23">
        <f>141-1</f>
        <v>140</v>
      </c>
      <c r="H56" s="40">
        <f t="shared" si="8"/>
        <v>0.28629856850715746</v>
      </c>
    </row>
    <row r="57" spans="2:10" ht="13.2" customHeight="1" x14ac:dyDescent="0.15">
      <c r="B57" s="51" t="s">
        <v>528</v>
      </c>
      <c r="C57" s="23">
        <v>22</v>
      </c>
      <c r="D57" s="40">
        <f t="shared" si="7"/>
        <v>4.4989775051124746E-2</v>
      </c>
      <c r="E57" s="34"/>
      <c r="F57" s="51" t="s">
        <v>529</v>
      </c>
      <c r="G57" s="23">
        <v>76</v>
      </c>
      <c r="H57" s="40">
        <f t="shared" si="8"/>
        <v>0.15541922290388549</v>
      </c>
    </row>
    <row r="58" spans="2:10" ht="13.2" customHeight="1" x14ac:dyDescent="0.15">
      <c r="B58" s="51" t="s">
        <v>539</v>
      </c>
      <c r="C58" s="23">
        <f>167-3</f>
        <v>164</v>
      </c>
      <c r="D58" s="40">
        <f t="shared" si="7"/>
        <v>0.33537832310838445</v>
      </c>
      <c r="E58" s="34"/>
      <c r="F58" s="51" t="s">
        <v>539</v>
      </c>
      <c r="G58" s="23">
        <f>200-3</f>
        <v>197</v>
      </c>
      <c r="H58" s="40">
        <f t="shared" si="8"/>
        <v>0.40286298568507156</v>
      </c>
    </row>
    <row r="59" spans="2:10" ht="13.2" customHeight="1" x14ac:dyDescent="0.15">
      <c r="B59" s="51" t="s">
        <v>549</v>
      </c>
      <c r="C59" s="23">
        <v>5</v>
      </c>
      <c r="D59" s="40">
        <f t="shared" si="7"/>
        <v>1.0224948875255624E-2</v>
      </c>
      <c r="E59" s="34"/>
      <c r="F59" s="51" t="s">
        <v>549</v>
      </c>
      <c r="G59" s="23">
        <v>4</v>
      </c>
      <c r="H59" s="40">
        <f t="shared" si="8"/>
        <v>8.1799591002044997E-3</v>
      </c>
    </row>
    <row r="60" spans="2:10" ht="13.2" customHeight="1" x14ac:dyDescent="0.15">
      <c r="B60" s="130" t="s">
        <v>270</v>
      </c>
      <c r="C60" s="23">
        <f>SUM(C54:C59)</f>
        <v>489</v>
      </c>
      <c r="D60" s="40">
        <f>SUM(D54:D59)</f>
        <v>1</v>
      </c>
      <c r="E60" s="34"/>
      <c r="F60" s="130" t="s">
        <v>270</v>
      </c>
      <c r="G60" s="23">
        <f>SUM(G54:G59)</f>
        <v>489</v>
      </c>
      <c r="H60" s="40">
        <f>SUM(H54:H59)</f>
        <v>1</v>
      </c>
    </row>
  </sheetData>
  <mergeCells count="10">
    <mergeCell ref="B40:D40"/>
    <mergeCell ref="F40:H40"/>
    <mergeCell ref="B52:D52"/>
    <mergeCell ref="F52:H52"/>
    <mergeCell ref="B4:D4"/>
    <mergeCell ref="F4:H4"/>
    <mergeCell ref="B16:D16"/>
    <mergeCell ref="F16:H16"/>
    <mergeCell ref="B28:D28"/>
    <mergeCell ref="F28:H28"/>
  </mergeCells>
  <phoneticPr fontId="5"/>
  <pageMargins left="0.7" right="0.7" top="0.75" bottom="0.75" header="0.3" footer="0.3"/>
  <pageSetup paperSize="9" scale="92" fitToHeight="0" orientation="portrait" r:id="rId1"/>
  <rowBreaks count="1" manualBreakCount="1">
    <brk id="50"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523FE-46C5-4E31-B8A4-000D03790046}">
  <sheetPr codeName="Sheet29">
    <pageSetUpPr fitToPage="1"/>
  </sheetPr>
  <dimension ref="B2:J13"/>
  <sheetViews>
    <sheetView view="pageBreakPreview" zoomScaleNormal="100" zoomScaleSheetLayoutView="100" workbookViewId="0">
      <selection activeCell="F4" sqref="F4:H4"/>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2.21875" hidden="1" customWidth="1"/>
    <col min="245" max="245" width="2.21875" customWidth="1"/>
    <col min="246" max="246" width="25.77734375" customWidth="1"/>
    <col min="249" max="249" width="5.77734375" customWidth="1"/>
    <col min="250" max="250" width="25.77734375" customWidth="1"/>
    <col min="255" max="255" width="25.77734375" customWidth="1"/>
    <col min="501" max="501" width="2.21875" customWidth="1"/>
    <col min="502" max="502" width="25.77734375" customWidth="1"/>
    <col min="505" max="505" width="5.77734375" customWidth="1"/>
    <col min="506" max="506" width="25.77734375" customWidth="1"/>
    <col min="511" max="511" width="25.77734375" customWidth="1"/>
    <col min="757" max="757" width="2.21875" customWidth="1"/>
    <col min="758" max="758" width="25.77734375" customWidth="1"/>
    <col min="761" max="761" width="5.77734375" customWidth="1"/>
    <col min="762" max="762" width="25.77734375" customWidth="1"/>
    <col min="767" max="767" width="25.77734375" customWidth="1"/>
    <col min="1013" max="1013" width="2.21875" customWidth="1"/>
    <col min="1014" max="1014" width="25.77734375" customWidth="1"/>
    <col min="1017" max="1017" width="5.77734375" customWidth="1"/>
    <col min="1018" max="1018" width="25.77734375" customWidth="1"/>
    <col min="1023" max="1023" width="25.77734375" customWidth="1"/>
    <col min="1269" max="1269" width="2.21875" customWidth="1"/>
    <col min="1270" max="1270" width="25.77734375" customWidth="1"/>
    <col min="1273" max="1273" width="5.77734375" customWidth="1"/>
    <col min="1274" max="1274" width="25.77734375" customWidth="1"/>
    <col min="1279" max="1279" width="25.77734375" customWidth="1"/>
    <col min="1525" max="1525" width="2.21875" customWidth="1"/>
    <col min="1526" max="1526" width="25.77734375" customWidth="1"/>
    <col min="1529" max="1529" width="5.77734375" customWidth="1"/>
    <col min="1530" max="1530" width="25.77734375" customWidth="1"/>
    <col min="1535" max="1535" width="25.77734375" customWidth="1"/>
    <col min="1781" max="1781" width="2.21875" customWidth="1"/>
    <col min="1782" max="1782" width="25.77734375" customWidth="1"/>
    <col min="1785" max="1785" width="5.77734375" customWidth="1"/>
    <col min="1786" max="1786" width="25.77734375" customWidth="1"/>
    <col min="1791" max="1791" width="25.77734375" customWidth="1"/>
    <col min="2037" max="2037" width="2.21875" customWidth="1"/>
    <col min="2038" max="2038" width="25.77734375" customWidth="1"/>
    <col min="2041" max="2041" width="5.77734375" customWidth="1"/>
    <col min="2042" max="2042" width="25.77734375" customWidth="1"/>
    <col min="2047" max="2047" width="25.77734375" customWidth="1"/>
    <col min="2293" max="2293" width="2.21875" customWidth="1"/>
    <col min="2294" max="2294" width="25.77734375" customWidth="1"/>
    <col min="2297" max="2297" width="5.77734375" customWidth="1"/>
    <col min="2298" max="2298" width="25.77734375" customWidth="1"/>
    <col min="2303" max="2303" width="25.77734375" customWidth="1"/>
    <col min="2549" max="2549" width="2.21875" customWidth="1"/>
    <col min="2550" max="2550" width="25.77734375" customWidth="1"/>
    <col min="2553" max="2553" width="5.77734375" customWidth="1"/>
    <col min="2554" max="2554" width="25.77734375" customWidth="1"/>
    <col min="2559" max="2559" width="25.77734375" customWidth="1"/>
    <col min="2805" max="2805" width="2.21875" customWidth="1"/>
    <col min="2806" max="2806" width="25.77734375" customWidth="1"/>
    <col min="2809" max="2809" width="5.77734375" customWidth="1"/>
    <col min="2810" max="2810" width="25.77734375" customWidth="1"/>
    <col min="2815" max="2815" width="25.77734375" customWidth="1"/>
    <col min="3061" max="3061" width="2.21875" customWidth="1"/>
    <col min="3062" max="3062" width="25.77734375" customWidth="1"/>
    <col min="3065" max="3065" width="5.77734375" customWidth="1"/>
    <col min="3066" max="3066" width="25.77734375" customWidth="1"/>
    <col min="3071" max="3071" width="25.77734375" customWidth="1"/>
    <col min="3317" max="3317" width="2.21875" customWidth="1"/>
    <col min="3318" max="3318" width="25.77734375" customWidth="1"/>
    <col min="3321" max="3321" width="5.77734375" customWidth="1"/>
    <col min="3322" max="3322" width="25.77734375" customWidth="1"/>
    <col min="3327" max="3327" width="25.77734375" customWidth="1"/>
    <col min="3573" max="3573" width="2.21875" customWidth="1"/>
    <col min="3574" max="3574" width="25.77734375" customWidth="1"/>
    <col min="3577" max="3577" width="5.77734375" customWidth="1"/>
    <col min="3578" max="3578" width="25.77734375" customWidth="1"/>
    <col min="3583" max="3583" width="25.77734375" customWidth="1"/>
    <col min="3829" max="3829" width="2.21875" customWidth="1"/>
    <col min="3830" max="3830" width="25.77734375" customWidth="1"/>
    <col min="3833" max="3833" width="5.77734375" customWidth="1"/>
    <col min="3834" max="3834" width="25.77734375" customWidth="1"/>
    <col min="3839" max="3839" width="25.77734375" customWidth="1"/>
    <col min="4085" max="4085" width="2.21875" customWidth="1"/>
    <col min="4086" max="4086" width="25.77734375" customWidth="1"/>
    <col min="4089" max="4089" width="5.77734375" customWidth="1"/>
    <col min="4090" max="4090" width="25.77734375" customWidth="1"/>
    <col min="4095" max="4095" width="25.77734375" customWidth="1"/>
    <col min="4341" max="4341" width="2.21875" customWidth="1"/>
    <col min="4342" max="4342" width="25.77734375" customWidth="1"/>
    <col min="4345" max="4345" width="5.77734375" customWidth="1"/>
    <col min="4346" max="4346" width="25.77734375" customWidth="1"/>
    <col min="4351" max="4351" width="25.77734375" customWidth="1"/>
    <col min="4597" max="4597" width="2.21875" customWidth="1"/>
    <col min="4598" max="4598" width="25.77734375" customWidth="1"/>
    <col min="4601" max="4601" width="5.77734375" customWidth="1"/>
    <col min="4602" max="4602" width="25.77734375" customWidth="1"/>
    <col min="4607" max="4607" width="25.77734375" customWidth="1"/>
    <col min="4853" max="4853" width="2.21875" customWidth="1"/>
    <col min="4854" max="4854" width="25.77734375" customWidth="1"/>
    <col min="4857" max="4857" width="5.77734375" customWidth="1"/>
    <col min="4858" max="4858" width="25.77734375" customWidth="1"/>
    <col min="4863" max="4863" width="25.77734375" customWidth="1"/>
    <col min="5109" max="5109" width="2.21875" customWidth="1"/>
    <col min="5110" max="5110" width="25.77734375" customWidth="1"/>
    <col min="5113" max="5113" width="5.77734375" customWidth="1"/>
    <col min="5114" max="5114" width="25.77734375" customWidth="1"/>
    <col min="5119" max="5119" width="25.77734375" customWidth="1"/>
    <col min="5365" max="5365" width="2.21875" customWidth="1"/>
    <col min="5366" max="5366" width="25.77734375" customWidth="1"/>
    <col min="5369" max="5369" width="5.77734375" customWidth="1"/>
    <col min="5370" max="5370" width="25.77734375" customWidth="1"/>
    <col min="5375" max="5375" width="25.77734375" customWidth="1"/>
    <col min="5621" max="5621" width="2.21875" customWidth="1"/>
    <col min="5622" max="5622" width="25.77734375" customWidth="1"/>
    <col min="5625" max="5625" width="5.77734375" customWidth="1"/>
    <col min="5626" max="5626" width="25.77734375" customWidth="1"/>
    <col min="5631" max="5631" width="25.77734375" customWidth="1"/>
    <col min="5877" max="5877" width="2.21875" customWidth="1"/>
    <col min="5878" max="5878" width="25.77734375" customWidth="1"/>
    <col min="5881" max="5881" width="5.77734375" customWidth="1"/>
    <col min="5882" max="5882" width="25.77734375" customWidth="1"/>
    <col min="5887" max="5887" width="25.77734375" customWidth="1"/>
    <col min="6133" max="6133" width="2.21875" customWidth="1"/>
    <col min="6134" max="6134" width="25.77734375" customWidth="1"/>
    <col min="6137" max="6137" width="5.77734375" customWidth="1"/>
    <col min="6138" max="6138" width="25.77734375" customWidth="1"/>
    <col min="6143" max="6143" width="25.77734375" customWidth="1"/>
    <col min="6389" max="6389" width="2.21875" customWidth="1"/>
    <col min="6390" max="6390" width="25.77734375" customWidth="1"/>
    <col min="6393" max="6393" width="5.77734375" customWidth="1"/>
    <col min="6394" max="6394" width="25.77734375" customWidth="1"/>
    <col min="6399" max="6399" width="25.77734375" customWidth="1"/>
    <col min="6645" max="6645" width="2.21875" customWidth="1"/>
    <col min="6646" max="6646" width="25.77734375" customWidth="1"/>
    <col min="6649" max="6649" width="5.77734375" customWidth="1"/>
    <col min="6650" max="6650" width="25.77734375" customWidth="1"/>
    <col min="6655" max="6655" width="25.77734375" customWidth="1"/>
    <col min="6901" max="6901" width="2.21875" customWidth="1"/>
    <col min="6902" max="6902" width="25.77734375" customWidth="1"/>
    <col min="6905" max="6905" width="5.77734375" customWidth="1"/>
    <col min="6906" max="6906" width="25.77734375" customWidth="1"/>
    <col min="6911" max="6911" width="25.77734375" customWidth="1"/>
    <col min="7157" max="7157" width="2.21875" customWidth="1"/>
    <col min="7158" max="7158" width="25.77734375" customWidth="1"/>
    <col min="7161" max="7161" width="5.77734375" customWidth="1"/>
    <col min="7162" max="7162" width="25.77734375" customWidth="1"/>
    <col min="7167" max="7167" width="25.77734375" customWidth="1"/>
    <col min="7413" max="7413" width="2.21875" customWidth="1"/>
    <col min="7414" max="7414" width="25.77734375" customWidth="1"/>
    <col min="7417" max="7417" width="5.77734375" customWidth="1"/>
    <col min="7418" max="7418" width="25.77734375" customWidth="1"/>
    <col min="7423" max="7423" width="25.77734375" customWidth="1"/>
    <col min="7669" max="7669" width="2.21875" customWidth="1"/>
    <col min="7670" max="7670" width="25.77734375" customWidth="1"/>
    <col min="7673" max="7673" width="5.77734375" customWidth="1"/>
    <col min="7674" max="7674" width="25.77734375" customWidth="1"/>
    <col min="7679" max="7679" width="25.77734375" customWidth="1"/>
    <col min="7925" max="7925" width="2.21875" customWidth="1"/>
    <col min="7926" max="7926" width="25.77734375" customWidth="1"/>
    <col min="7929" max="7929" width="5.77734375" customWidth="1"/>
    <col min="7930" max="7930" width="25.77734375" customWidth="1"/>
    <col min="7935" max="7935" width="25.77734375" customWidth="1"/>
    <col min="8181" max="8181" width="2.21875" customWidth="1"/>
    <col min="8182" max="8182" width="25.77734375" customWidth="1"/>
    <col min="8185" max="8185" width="5.77734375" customWidth="1"/>
    <col min="8186" max="8186" width="25.77734375" customWidth="1"/>
    <col min="8191" max="8191" width="25.77734375" customWidth="1"/>
    <col min="8437" max="8437" width="2.21875" customWidth="1"/>
    <col min="8438" max="8438" width="25.77734375" customWidth="1"/>
    <col min="8441" max="8441" width="5.77734375" customWidth="1"/>
    <col min="8442" max="8442" width="25.77734375" customWidth="1"/>
    <col min="8447" max="8447" width="25.77734375" customWidth="1"/>
    <col min="8693" max="8693" width="2.21875" customWidth="1"/>
    <col min="8694" max="8694" width="25.77734375" customWidth="1"/>
    <col min="8697" max="8697" width="5.77734375" customWidth="1"/>
    <col min="8698" max="8698" width="25.77734375" customWidth="1"/>
    <col min="8703" max="8703" width="25.77734375" customWidth="1"/>
    <col min="8949" max="8949" width="2.21875" customWidth="1"/>
    <col min="8950" max="8950" width="25.77734375" customWidth="1"/>
    <col min="8953" max="8953" width="5.77734375" customWidth="1"/>
    <col min="8954" max="8954" width="25.77734375" customWidth="1"/>
    <col min="8959" max="8959" width="25.77734375" customWidth="1"/>
    <col min="9205" max="9205" width="2.21875" customWidth="1"/>
    <col min="9206" max="9206" width="25.77734375" customWidth="1"/>
    <col min="9209" max="9209" width="5.77734375" customWidth="1"/>
    <col min="9210" max="9210" width="25.77734375" customWidth="1"/>
    <col min="9215" max="9215" width="25.77734375" customWidth="1"/>
    <col min="9461" max="9461" width="2.21875" customWidth="1"/>
    <col min="9462" max="9462" width="25.77734375" customWidth="1"/>
    <col min="9465" max="9465" width="5.77734375" customWidth="1"/>
    <col min="9466" max="9466" width="25.77734375" customWidth="1"/>
    <col min="9471" max="9471" width="25.77734375" customWidth="1"/>
    <col min="9717" max="9717" width="2.21875" customWidth="1"/>
    <col min="9718" max="9718" width="25.77734375" customWidth="1"/>
    <col min="9721" max="9721" width="5.77734375" customWidth="1"/>
    <col min="9722" max="9722" width="25.77734375" customWidth="1"/>
    <col min="9727" max="9727" width="25.77734375" customWidth="1"/>
    <col min="9973" max="9973" width="2.21875" customWidth="1"/>
    <col min="9974" max="9974" width="25.77734375" customWidth="1"/>
    <col min="9977" max="9977" width="5.77734375" customWidth="1"/>
    <col min="9978" max="9978" width="25.77734375" customWidth="1"/>
    <col min="9983" max="9983" width="25.77734375" customWidth="1"/>
    <col min="10229" max="10229" width="2.21875" customWidth="1"/>
    <col min="10230" max="10230" width="25.77734375" customWidth="1"/>
    <col min="10233" max="10233" width="5.77734375" customWidth="1"/>
    <col min="10234" max="10234" width="25.77734375" customWidth="1"/>
    <col min="10239" max="10239" width="25.77734375" customWidth="1"/>
    <col min="10485" max="10485" width="2.21875" customWidth="1"/>
    <col min="10486" max="10486" width="25.77734375" customWidth="1"/>
    <col min="10489" max="10489" width="5.77734375" customWidth="1"/>
    <col min="10490" max="10490" width="25.77734375" customWidth="1"/>
    <col min="10495" max="10495" width="25.77734375" customWidth="1"/>
    <col min="10741" max="10741" width="2.21875" customWidth="1"/>
    <col min="10742" max="10742" width="25.77734375" customWidth="1"/>
    <col min="10745" max="10745" width="5.77734375" customWidth="1"/>
    <col min="10746" max="10746" width="25.77734375" customWidth="1"/>
    <col min="10751" max="10751" width="25.77734375" customWidth="1"/>
    <col min="10997" max="10997" width="2.21875" customWidth="1"/>
    <col min="10998" max="10998" width="25.77734375" customWidth="1"/>
    <col min="11001" max="11001" width="5.77734375" customWidth="1"/>
    <col min="11002" max="11002" width="25.77734375" customWidth="1"/>
    <col min="11007" max="11007" width="25.77734375" customWidth="1"/>
    <col min="11253" max="11253" width="2.21875" customWidth="1"/>
    <col min="11254" max="11254" width="25.77734375" customWidth="1"/>
    <col min="11257" max="11257" width="5.77734375" customWidth="1"/>
    <col min="11258" max="11258" width="25.77734375" customWidth="1"/>
    <col min="11263" max="11263" width="25.77734375" customWidth="1"/>
    <col min="11509" max="11509" width="2.21875" customWidth="1"/>
    <col min="11510" max="11510" width="25.77734375" customWidth="1"/>
    <col min="11513" max="11513" width="5.77734375" customWidth="1"/>
    <col min="11514" max="11514" width="25.77734375" customWidth="1"/>
    <col min="11519" max="11519" width="25.77734375" customWidth="1"/>
    <col min="11765" max="11765" width="2.21875" customWidth="1"/>
    <col min="11766" max="11766" width="25.77734375" customWidth="1"/>
    <col min="11769" max="11769" width="5.77734375" customWidth="1"/>
    <col min="11770" max="11770" width="25.77734375" customWidth="1"/>
    <col min="11775" max="11775" width="25.77734375" customWidth="1"/>
    <col min="12021" max="12021" width="2.21875" customWidth="1"/>
    <col min="12022" max="12022" width="25.77734375" customWidth="1"/>
    <col min="12025" max="12025" width="5.77734375" customWidth="1"/>
    <col min="12026" max="12026" width="25.77734375" customWidth="1"/>
    <col min="12031" max="12031" width="25.77734375" customWidth="1"/>
    <col min="12277" max="12277" width="2.21875" customWidth="1"/>
    <col min="12278" max="12278" width="25.77734375" customWidth="1"/>
    <col min="12281" max="12281" width="5.77734375" customWidth="1"/>
    <col min="12282" max="12282" width="25.77734375" customWidth="1"/>
    <col min="12287" max="12287" width="25.77734375" customWidth="1"/>
    <col min="12533" max="12533" width="2.21875" customWidth="1"/>
    <col min="12534" max="12534" width="25.77734375" customWidth="1"/>
    <col min="12537" max="12537" width="5.77734375" customWidth="1"/>
    <col min="12538" max="12538" width="25.77734375" customWidth="1"/>
    <col min="12543" max="12543" width="25.77734375" customWidth="1"/>
    <col min="12789" max="12789" width="2.21875" customWidth="1"/>
    <col min="12790" max="12790" width="25.77734375" customWidth="1"/>
    <col min="12793" max="12793" width="5.77734375" customWidth="1"/>
    <col min="12794" max="12794" width="25.77734375" customWidth="1"/>
    <col min="12799" max="12799" width="25.77734375" customWidth="1"/>
    <col min="13045" max="13045" width="2.21875" customWidth="1"/>
    <col min="13046" max="13046" width="25.77734375" customWidth="1"/>
    <col min="13049" max="13049" width="5.77734375" customWidth="1"/>
    <col min="13050" max="13050" width="25.77734375" customWidth="1"/>
    <col min="13055" max="13055" width="25.77734375" customWidth="1"/>
    <col min="13301" max="13301" width="2.21875" customWidth="1"/>
    <col min="13302" max="13302" width="25.77734375" customWidth="1"/>
    <col min="13305" max="13305" width="5.77734375" customWidth="1"/>
    <col min="13306" max="13306" width="25.77734375" customWidth="1"/>
    <col min="13311" max="13311" width="25.77734375" customWidth="1"/>
    <col min="13557" max="13557" width="2.21875" customWidth="1"/>
    <col min="13558" max="13558" width="25.77734375" customWidth="1"/>
    <col min="13561" max="13561" width="5.77734375" customWidth="1"/>
    <col min="13562" max="13562" width="25.77734375" customWidth="1"/>
    <col min="13567" max="13567" width="25.77734375" customWidth="1"/>
    <col min="13813" max="13813" width="2.21875" customWidth="1"/>
    <col min="13814" max="13814" width="25.77734375" customWidth="1"/>
    <col min="13817" max="13817" width="5.77734375" customWidth="1"/>
    <col min="13818" max="13818" width="25.77734375" customWidth="1"/>
    <col min="13823" max="13823" width="25.77734375" customWidth="1"/>
    <col min="14069" max="14069" width="2.21875" customWidth="1"/>
    <col min="14070" max="14070" width="25.77734375" customWidth="1"/>
    <col min="14073" max="14073" width="5.77734375" customWidth="1"/>
    <col min="14074" max="14074" width="25.77734375" customWidth="1"/>
    <col min="14079" max="14079" width="25.77734375" customWidth="1"/>
    <col min="14325" max="14325" width="2.21875" customWidth="1"/>
    <col min="14326" max="14326" width="25.77734375" customWidth="1"/>
    <col min="14329" max="14329" width="5.77734375" customWidth="1"/>
    <col min="14330" max="14330" width="25.77734375" customWidth="1"/>
    <col min="14335" max="14335" width="25.77734375" customWidth="1"/>
    <col min="14581" max="14581" width="2.21875" customWidth="1"/>
    <col min="14582" max="14582" width="25.77734375" customWidth="1"/>
    <col min="14585" max="14585" width="5.77734375" customWidth="1"/>
    <col min="14586" max="14586" width="25.77734375" customWidth="1"/>
    <col min="14591" max="14591" width="25.77734375" customWidth="1"/>
    <col min="14837" max="14837" width="2.21875" customWidth="1"/>
    <col min="14838" max="14838" width="25.77734375" customWidth="1"/>
    <col min="14841" max="14841" width="5.77734375" customWidth="1"/>
    <col min="14842" max="14842" width="25.77734375" customWidth="1"/>
    <col min="14847" max="14847" width="25.77734375" customWidth="1"/>
    <col min="15093" max="15093" width="2.21875" customWidth="1"/>
    <col min="15094" max="15094" width="25.77734375" customWidth="1"/>
    <col min="15097" max="15097" width="5.77734375" customWidth="1"/>
    <col min="15098" max="15098" width="25.77734375" customWidth="1"/>
    <col min="15103" max="15103" width="25.77734375" customWidth="1"/>
    <col min="15349" max="15349" width="2.21875" customWidth="1"/>
    <col min="15350" max="15350" width="25.77734375" customWidth="1"/>
    <col min="15353" max="15353" width="5.77734375" customWidth="1"/>
    <col min="15354" max="15354" width="25.77734375" customWidth="1"/>
    <col min="15359" max="15359" width="25.77734375" customWidth="1"/>
    <col min="15605" max="15605" width="2.21875" customWidth="1"/>
    <col min="15606" max="15606" width="25.77734375" customWidth="1"/>
    <col min="15609" max="15609" width="5.77734375" customWidth="1"/>
    <col min="15610" max="15610" width="25.77734375" customWidth="1"/>
    <col min="15615" max="15615" width="25.77734375" customWidth="1"/>
    <col min="15861" max="15861" width="2.21875" customWidth="1"/>
    <col min="15862" max="15862" width="25.77734375" customWidth="1"/>
    <col min="15865" max="15865" width="5.77734375" customWidth="1"/>
    <col min="15866" max="15866" width="25.77734375" customWidth="1"/>
    <col min="15871" max="15871" width="25.77734375" customWidth="1"/>
    <col min="16117" max="16117" width="2.21875" customWidth="1"/>
    <col min="16118" max="16118" width="25.77734375" customWidth="1"/>
    <col min="16121" max="16121" width="5.77734375" customWidth="1"/>
    <col min="16122" max="16122" width="25.77734375" customWidth="1"/>
    <col min="16127" max="16127" width="25.77734375" customWidth="1"/>
  </cols>
  <sheetData>
    <row r="2" spans="2:10" ht="16.2" x14ac:dyDescent="0.2">
      <c r="B2" s="54" t="s">
        <v>954</v>
      </c>
      <c r="C2" s="55"/>
      <c r="D2" s="55"/>
      <c r="E2" s="55"/>
      <c r="F2" s="55"/>
      <c r="G2" s="55"/>
      <c r="H2" s="55"/>
      <c r="I2" s="55"/>
    </row>
    <row r="4" spans="2:10" s="112" customFormat="1" ht="25.05" customHeight="1" x14ac:dyDescent="0.15">
      <c r="B4" s="171" t="s">
        <v>251</v>
      </c>
      <c r="C4" s="172"/>
      <c r="D4" s="173"/>
      <c r="F4" s="171" t="s">
        <v>252</v>
      </c>
      <c r="G4" s="172"/>
      <c r="H4" s="173"/>
      <c r="I4" s="66"/>
      <c r="J4" s="66">
        <f>ROW()</f>
        <v>4</v>
      </c>
    </row>
    <row r="5" spans="2:10" s="21" customFormat="1" ht="13.2" customHeight="1" x14ac:dyDescent="0.15">
      <c r="B5" s="37"/>
      <c r="C5" s="38" t="s">
        <v>315</v>
      </c>
      <c r="D5" s="38" t="s">
        <v>316</v>
      </c>
      <c r="E5" s="34"/>
      <c r="F5" s="37"/>
      <c r="G5" s="38" t="s">
        <v>315</v>
      </c>
      <c r="H5" s="38" t="s">
        <v>316</v>
      </c>
      <c r="I5" s="66"/>
      <c r="J5" s="66"/>
    </row>
    <row r="6" spans="2:10" s="21" customFormat="1" ht="13.2" customHeight="1" x14ac:dyDescent="0.15">
      <c r="B6" s="51" t="s">
        <v>430</v>
      </c>
      <c r="C6" s="23">
        <f>53-3</f>
        <v>50</v>
      </c>
      <c r="D6" s="40">
        <f>C6/$C$10</f>
        <v>0.10224948875255624</v>
      </c>
      <c r="E6" s="34"/>
      <c r="F6" s="51" t="s">
        <v>489</v>
      </c>
      <c r="G6" s="23">
        <v>30</v>
      </c>
      <c r="H6" s="40">
        <f t="shared" ref="H6:H11" si="0">G6/$G$12</f>
        <v>6.1349693251533742E-2</v>
      </c>
    </row>
    <row r="7" spans="2:10" s="21" customFormat="1" ht="25.05" customHeight="1" x14ac:dyDescent="0.15">
      <c r="B7" s="51" t="s">
        <v>503</v>
      </c>
      <c r="C7" s="23">
        <v>168</v>
      </c>
      <c r="D7" s="40">
        <f>C7/$C$10</f>
        <v>0.34355828220858897</v>
      </c>
      <c r="E7" s="34"/>
      <c r="F7" s="51" t="s">
        <v>504</v>
      </c>
      <c r="G7" s="23">
        <f>196-3</f>
        <v>193</v>
      </c>
      <c r="H7" s="40">
        <f t="shared" si="0"/>
        <v>0.39468302658486709</v>
      </c>
    </row>
    <row r="8" spans="2:10" s="21" customFormat="1" ht="13.2" customHeight="1" x14ac:dyDescent="0.15">
      <c r="B8" s="51" t="s">
        <v>518</v>
      </c>
      <c r="C8" s="23">
        <f>265-2</f>
        <v>263</v>
      </c>
      <c r="D8" s="40">
        <f>C8/$C$10</f>
        <v>0.53783231083844585</v>
      </c>
      <c r="E8" s="34"/>
      <c r="F8" s="51" t="s">
        <v>519</v>
      </c>
      <c r="G8" s="23">
        <v>83</v>
      </c>
      <c r="H8" s="40">
        <f t="shared" si="0"/>
        <v>0.16973415132924335</v>
      </c>
    </row>
    <row r="9" spans="2:10" s="21" customFormat="1" ht="13.2" customHeight="1" x14ac:dyDescent="0.15">
      <c r="B9" s="51" t="s">
        <v>282</v>
      </c>
      <c r="C9" s="23">
        <v>8</v>
      </c>
      <c r="D9" s="40">
        <f>C9/$C$10</f>
        <v>1.6359918200408999E-2</v>
      </c>
      <c r="E9" s="34"/>
      <c r="F9" s="51" t="s">
        <v>530</v>
      </c>
      <c r="G9" s="23">
        <v>26</v>
      </c>
      <c r="H9" s="40">
        <f t="shared" si="0"/>
        <v>5.3169734151329244E-2</v>
      </c>
    </row>
    <row r="10" spans="2:10" s="21" customFormat="1" ht="25.05" customHeight="1" x14ac:dyDescent="0.15">
      <c r="B10" s="130" t="s">
        <v>270</v>
      </c>
      <c r="C10" s="23">
        <f>SUM(C6:C9)</f>
        <v>489</v>
      </c>
      <c r="D10" s="40">
        <f>SUM(D6:D9)</f>
        <v>1</v>
      </c>
      <c r="E10" s="34"/>
      <c r="F10" s="51" t="s">
        <v>540</v>
      </c>
      <c r="G10" s="23">
        <f>156-2</f>
        <v>154</v>
      </c>
      <c r="H10" s="40">
        <f t="shared" si="0"/>
        <v>0.31492842535787319</v>
      </c>
    </row>
    <row r="11" spans="2:10" s="21" customFormat="1" ht="13.2" customHeight="1" x14ac:dyDescent="0.15">
      <c r="B11"/>
      <c r="C11"/>
      <c r="D11"/>
      <c r="E11"/>
      <c r="F11" s="51" t="s">
        <v>549</v>
      </c>
      <c r="G11" s="23">
        <v>3</v>
      </c>
      <c r="H11" s="40">
        <f t="shared" si="0"/>
        <v>6.1349693251533744E-3</v>
      </c>
    </row>
    <row r="12" spans="2:10" s="21" customFormat="1" ht="13.2" customHeight="1" x14ac:dyDescent="0.15">
      <c r="B12"/>
      <c r="C12"/>
      <c r="D12"/>
      <c r="E12"/>
      <c r="F12" s="130" t="s">
        <v>270</v>
      </c>
      <c r="G12" s="23">
        <f>SUM(G6:G11)</f>
        <v>489</v>
      </c>
      <c r="H12" s="40">
        <f>SUM(H6:H11)</f>
        <v>0.99999999999999978</v>
      </c>
      <c r="I12" s="1"/>
      <c r="J12" s="1"/>
    </row>
    <row r="13" spans="2:10" s="21" customFormat="1" x14ac:dyDescent="0.15">
      <c r="B13"/>
      <c r="C13"/>
      <c r="D13"/>
      <c r="E13"/>
      <c r="F13"/>
      <c r="G13"/>
      <c r="H13"/>
      <c r="I13" s="66"/>
      <c r="J13" s="66"/>
    </row>
  </sheetData>
  <mergeCells count="2">
    <mergeCell ref="B4:D4"/>
    <mergeCell ref="F4:H4"/>
  </mergeCells>
  <phoneticPr fontId="5"/>
  <pageMargins left="0.7" right="0.7" top="0.75" bottom="0.75" header="0.3" footer="0.3"/>
  <pageSetup paperSize="9" scale="92"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1086A-5566-4EC4-A974-6D9F7CE0069C}">
  <sheetPr codeName="Sheet30"/>
  <dimension ref="B2:J13"/>
  <sheetViews>
    <sheetView view="pageBreakPreview" zoomScaleNormal="100" zoomScaleSheetLayoutView="100" workbookViewId="0">
      <selection activeCell="B4" sqref="B4:D4"/>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2.21875" hidden="1" customWidth="1"/>
    <col min="245" max="245" width="2.21875" customWidth="1"/>
    <col min="246" max="246" width="25.77734375" customWidth="1"/>
    <col min="249" max="249" width="5.77734375" customWidth="1"/>
    <col min="250" max="250" width="25.77734375" customWidth="1"/>
    <col min="255" max="255" width="25.77734375" customWidth="1"/>
    <col min="501" max="501" width="2.21875" customWidth="1"/>
    <col min="502" max="502" width="25.77734375" customWidth="1"/>
    <col min="505" max="505" width="5.77734375" customWidth="1"/>
    <col min="506" max="506" width="25.77734375" customWidth="1"/>
    <col min="511" max="511" width="25.77734375" customWidth="1"/>
    <col min="757" max="757" width="2.21875" customWidth="1"/>
    <col min="758" max="758" width="25.77734375" customWidth="1"/>
    <col min="761" max="761" width="5.77734375" customWidth="1"/>
    <col min="762" max="762" width="25.77734375" customWidth="1"/>
    <col min="767" max="767" width="25.77734375" customWidth="1"/>
    <col min="1013" max="1013" width="2.21875" customWidth="1"/>
    <col min="1014" max="1014" width="25.77734375" customWidth="1"/>
    <col min="1017" max="1017" width="5.77734375" customWidth="1"/>
    <col min="1018" max="1018" width="25.77734375" customWidth="1"/>
    <col min="1023" max="1023" width="25.77734375" customWidth="1"/>
    <col min="1269" max="1269" width="2.21875" customWidth="1"/>
    <col min="1270" max="1270" width="25.77734375" customWidth="1"/>
    <col min="1273" max="1273" width="5.77734375" customWidth="1"/>
    <col min="1274" max="1274" width="25.77734375" customWidth="1"/>
    <col min="1279" max="1279" width="25.77734375" customWidth="1"/>
    <col min="1525" max="1525" width="2.21875" customWidth="1"/>
    <col min="1526" max="1526" width="25.77734375" customWidth="1"/>
    <col min="1529" max="1529" width="5.77734375" customWidth="1"/>
    <col min="1530" max="1530" width="25.77734375" customWidth="1"/>
    <col min="1535" max="1535" width="25.77734375" customWidth="1"/>
    <col min="1781" max="1781" width="2.21875" customWidth="1"/>
    <col min="1782" max="1782" width="25.77734375" customWidth="1"/>
    <col min="1785" max="1785" width="5.77734375" customWidth="1"/>
    <col min="1786" max="1786" width="25.77734375" customWidth="1"/>
    <col min="1791" max="1791" width="25.77734375" customWidth="1"/>
    <col min="2037" max="2037" width="2.21875" customWidth="1"/>
    <col min="2038" max="2038" width="25.77734375" customWidth="1"/>
    <col min="2041" max="2041" width="5.77734375" customWidth="1"/>
    <col min="2042" max="2042" width="25.77734375" customWidth="1"/>
    <col min="2047" max="2047" width="25.77734375" customWidth="1"/>
    <col min="2293" max="2293" width="2.21875" customWidth="1"/>
    <col min="2294" max="2294" width="25.77734375" customWidth="1"/>
    <col min="2297" max="2297" width="5.77734375" customWidth="1"/>
    <col min="2298" max="2298" width="25.77734375" customWidth="1"/>
    <col min="2303" max="2303" width="25.77734375" customWidth="1"/>
    <col min="2549" max="2549" width="2.21875" customWidth="1"/>
    <col min="2550" max="2550" width="25.77734375" customWidth="1"/>
    <col min="2553" max="2553" width="5.77734375" customWidth="1"/>
    <col min="2554" max="2554" width="25.77734375" customWidth="1"/>
    <col min="2559" max="2559" width="25.77734375" customWidth="1"/>
    <col min="2805" max="2805" width="2.21875" customWidth="1"/>
    <col min="2806" max="2806" width="25.77734375" customWidth="1"/>
    <col min="2809" max="2809" width="5.77734375" customWidth="1"/>
    <col min="2810" max="2810" width="25.77734375" customWidth="1"/>
    <col min="2815" max="2815" width="25.77734375" customWidth="1"/>
    <col min="3061" max="3061" width="2.21875" customWidth="1"/>
    <col min="3062" max="3062" width="25.77734375" customWidth="1"/>
    <col min="3065" max="3065" width="5.77734375" customWidth="1"/>
    <col min="3066" max="3066" width="25.77734375" customWidth="1"/>
    <col min="3071" max="3071" width="25.77734375" customWidth="1"/>
    <col min="3317" max="3317" width="2.21875" customWidth="1"/>
    <col min="3318" max="3318" width="25.77734375" customWidth="1"/>
    <col min="3321" max="3321" width="5.77734375" customWidth="1"/>
    <col min="3322" max="3322" width="25.77734375" customWidth="1"/>
    <col min="3327" max="3327" width="25.77734375" customWidth="1"/>
    <col min="3573" max="3573" width="2.21875" customWidth="1"/>
    <col min="3574" max="3574" width="25.77734375" customWidth="1"/>
    <col min="3577" max="3577" width="5.77734375" customWidth="1"/>
    <col min="3578" max="3578" width="25.77734375" customWidth="1"/>
    <col min="3583" max="3583" width="25.77734375" customWidth="1"/>
    <col min="3829" max="3829" width="2.21875" customWidth="1"/>
    <col min="3830" max="3830" width="25.77734375" customWidth="1"/>
    <col min="3833" max="3833" width="5.77734375" customWidth="1"/>
    <col min="3834" max="3834" width="25.77734375" customWidth="1"/>
    <col min="3839" max="3839" width="25.77734375" customWidth="1"/>
    <col min="4085" max="4085" width="2.21875" customWidth="1"/>
    <col min="4086" max="4086" width="25.77734375" customWidth="1"/>
    <col min="4089" max="4089" width="5.77734375" customWidth="1"/>
    <col min="4090" max="4090" width="25.77734375" customWidth="1"/>
    <col min="4095" max="4095" width="25.77734375" customWidth="1"/>
    <col min="4341" max="4341" width="2.21875" customWidth="1"/>
    <col min="4342" max="4342" width="25.77734375" customWidth="1"/>
    <col min="4345" max="4345" width="5.77734375" customWidth="1"/>
    <col min="4346" max="4346" width="25.77734375" customWidth="1"/>
    <col min="4351" max="4351" width="25.77734375" customWidth="1"/>
    <col min="4597" max="4597" width="2.21875" customWidth="1"/>
    <col min="4598" max="4598" width="25.77734375" customWidth="1"/>
    <col min="4601" max="4601" width="5.77734375" customWidth="1"/>
    <col min="4602" max="4602" width="25.77734375" customWidth="1"/>
    <col min="4607" max="4607" width="25.77734375" customWidth="1"/>
    <col min="4853" max="4853" width="2.21875" customWidth="1"/>
    <col min="4854" max="4854" width="25.77734375" customWidth="1"/>
    <col min="4857" max="4857" width="5.77734375" customWidth="1"/>
    <col min="4858" max="4858" width="25.77734375" customWidth="1"/>
    <col min="4863" max="4863" width="25.77734375" customWidth="1"/>
    <col min="5109" max="5109" width="2.21875" customWidth="1"/>
    <col min="5110" max="5110" width="25.77734375" customWidth="1"/>
    <col min="5113" max="5113" width="5.77734375" customWidth="1"/>
    <col min="5114" max="5114" width="25.77734375" customWidth="1"/>
    <col min="5119" max="5119" width="25.77734375" customWidth="1"/>
    <col min="5365" max="5365" width="2.21875" customWidth="1"/>
    <col min="5366" max="5366" width="25.77734375" customWidth="1"/>
    <col min="5369" max="5369" width="5.77734375" customWidth="1"/>
    <col min="5370" max="5370" width="25.77734375" customWidth="1"/>
    <col min="5375" max="5375" width="25.77734375" customWidth="1"/>
    <col min="5621" max="5621" width="2.21875" customWidth="1"/>
    <col min="5622" max="5622" width="25.77734375" customWidth="1"/>
    <col min="5625" max="5625" width="5.77734375" customWidth="1"/>
    <col min="5626" max="5626" width="25.77734375" customWidth="1"/>
    <col min="5631" max="5631" width="25.77734375" customWidth="1"/>
    <col min="5877" max="5877" width="2.21875" customWidth="1"/>
    <col min="5878" max="5878" width="25.77734375" customWidth="1"/>
    <col min="5881" max="5881" width="5.77734375" customWidth="1"/>
    <col min="5882" max="5882" width="25.77734375" customWidth="1"/>
    <col min="5887" max="5887" width="25.77734375" customWidth="1"/>
    <col min="6133" max="6133" width="2.21875" customWidth="1"/>
    <col min="6134" max="6134" width="25.77734375" customWidth="1"/>
    <col min="6137" max="6137" width="5.77734375" customWidth="1"/>
    <col min="6138" max="6138" width="25.77734375" customWidth="1"/>
    <col min="6143" max="6143" width="25.77734375" customWidth="1"/>
    <col min="6389" max="6389" width="2.21875" customWidth="1"/>
    <col min="6390" max="6390" width="25.77734375" customWidth="1"/>
    <col min="6393" max="6393" width="5.77734375" customWidth="1"/>
    <col min="6394" max="6394" width="25.77734375" customWidth="1"/>
    <col min="6399" max="6399" width="25.77734375" customWidth="1"/>
    <col min="6645" max="6645" width="2.21875" customWidth="1"/>
    <col min="6646" max="6646" width="25.77734375" customWidth="1"/>
    <col min="6649" max="6649" width="5.77734375" customWidth="1"/>
    <col min="6650" max="6650" width="25.77734375" customWidth="1"/>
    <col min="6655" max="6655" width="25.77734375" customWidth="1"/>
    <col min="6901" max="6901" width="2.21875" customWidth="1"/>
    <col min="6902" max="6902" width="25.77734375" customWidth="1"/>
    <col min="6905" max="6905" width="5.77734375" customWidth="1"/>
    <col min="6906" max="6906" width="25.77734375" customWidth="1"/>
    <col min="6911" max="6911" width="25.77734375" customWidth="1"/>
    <col min="7157" max="7157" width="2.21875" customWidth="1"/>
    <col min="7158" max="7158" width="25.77734375" customWidth="1"/>
    <col min="7161" max="7161" width="5.77734375" customWidth="1"/>
    <col min="7162" max="7162" width="25.77734375" customWidth="1"/>
    <col min="7167" max="7167" width="25.77734375" customWidth="1"/>
    <col min="7413" max="7413" width="2.21875" customWidth="1"/>
    <col min="7414" max="7414" width="25.77734375" customWidth="1"/>
    <col min="7417" max="7417" width="5.77734375" customWidth="1"/>
    <col min="7418" max="7418" width="25.77734375" customWidth="1"/>
    <col min="7423" max="7423" width="25.77734375" customWidth="1"/>
    <col min="7669" max="7669" width="2.21875" customWidth="1"/>
    <col min="7670" max="7670" width="25.77734375" customWidth="1"/>
    <col min="7673" max="7673" width="5.77734375" customWidth="1"/>
    <col min="7674" max="7674" width="25.77734375" customWidth="1"/>
    <col min="7679" max="7679" width="25.77734375" customWidth="1"/>
    <col min="7925" max="7925" width="2.21875" customWidth="1"/>
    <col min="7926" max="7926" width="25.77734375" customWidth="1"/>
    <col min="7929" max="7929" width="5.77734375" customWidth="1"/>
    <col min="7930" max="7930" width="25.77734375" customWidth="1"/>
    <col min="7935" max="7935" width="25.77734375" customWidth="1"/>
    <col min="8181" max="8181" width="2.21875" customWidth="1"/>
    <col min="8182" max="8182" width="25.77734375" customWidth="1"/>
    <col min="8185" max="8185" width="5.77734375" customWidth="1"/>
    <col min="8186" max="8186" width="25.77734375" customWidth="1"/>
    <col min="8191" max="8191" width="25.77734375" customWidth="1"/>
    <col min="8437" max="8437" width="2.21875" customWidth="1"/>
    <col min="8438" max="8438" width="25.77734375" customWidth="1"/>
    <col min="8441" max="8441" width="5.77734375" customWidth="1"/>
    <col min="8442" max="8442" width="25.77734375" customWidth="1"/>
    <col min="8447" max="8447" width="25.77734375" customWidth="1"/>
    <col min="8693" max="8693" width="2.21875" customWidth="1"/>
    <col min="8694" max="8694" width="25.77734375" customWidth="1"/>
    <col min="8697" max="8697" width="5.77734375" customWidth="1"/>
    <col min="8698" max="8698" width="25.77734375" customWidth="1"/>
    <col min="8703" max="8703" width="25.77734375" customWidth="1"/>
    <col min="8949" max="8949" width="2.21875" customWidth="1"/>
    <col min="8950" max="8950" width="25.77734375" customWidth="1"/>
    <col min="8953" max="8953" width="5.77734375" customWidth="1"/>
    <col min="8954" max="8954" width="25.77734375" customWidth="1"/>
    <col min="8959" max="8959" width="25.77734375" customWidth="1"/>
    <col min="9205" max="9205" width="2.21875" customWidth="1"/>
    <col min="9206" max="9206" width="25.77734375" customWidth="1"/>
    <col min="9209" max="9209" width="5.77734375" customWidth="1"/>
    <col min="9210" max="9210" width="25.77734375" customWidth="1"/>
    <col min="9215" max="9215" width="25.77734375" customWidth="1"/>
    <col min="9461" max="9461" width="2.21875" customWidth="1"/>
    <col min="9462" max="9462" width="25.77734375" customWidth="1"/>
    <col min="9465" max="9465" width="5.77734375" customWidth="1"/>
    <col min="9466" max="9466" width="25.77734375" customWidth="1"/>
    <col min="9471" max="9471" width="25.77734375" customWidth="1"/>
    <col min="9717" max="9717" width="2.21875" customWidth="1"/>
    <col min="9718" max="9718" width="25.77734375" customWidth="1"/>
    <col min="9721" max="9721" width="5.77734375" customWidth="1"/>
    <col min="9722" max="9722" width="25.77734375" customWidth="1"/>
    <col min="9727" max="9727" width="25.77734375" customWidth="1"/>
    <col min="9973" max="9973" width="2.21875" customWidth="1"/>
    <col min="9974" max="9974" width="25.77734375" customWidth="1"/>
    <col min="9977" max="9977" width="5.77734375" customWidth="1"/>
    <col min="9978" max="9978" width="25.77734375" customWidth="1"/>
    <col min="9983" max="9983" width="25.77734375" customWidth="1"/>
    <col min="10229" max="10229" width="2.21875" customWidth="1"/>
    <col min="10230" max="10230" width="25.77734375" customWidth="1"/>
    <col min="10233" max="10233" width="5.77734375" customWidth="1"/>
    <col min="10234" max="10234" width="25.77734375" customWidth="1"/>
    <col min="10239" max="10239" width="25.77734375" customWidth="1"/>
    <col min="10485" max="10485" width="2.21875" customWidth="1"/>
    <col min="10486" max="10486" width="25.77734375" customWidth="1"/>
    <col min="10489" max="10489" width="5.77734375" customWidth="1"/>
    <col min="10490" max="10490" width="25.77734375" customWidth="1"/>
    <col min="10495" max="10495" width="25.77734375" customWidth="1"/>
    <col min="10741" max="10741" width="2.21875" customWidth="1"/>
    <col min="10742" max="10742" width="25.77734375" customWidth="1"/>
    <col min="10745" max="10745" width="5.77734375" customWidth="1"/>
    <col min="10746" max="10746" width="25.77734375" customWidth="1"/>
    <col min="10751" max="10751" width="25.77734375" customWidth="1"/>
    <col min="10997" max="10997" width="2.21875" customWidth="1"/>
    <col min="10998" max="10998" width="25.77734375" customWidth="1"/>
    <col min="11001" max="11001" width="5.77734375" customWidth="1"/>
    <col min="11002" max="11002" width="25.77734375" customWidth="1"/>
    <col min="11007" max="11007" width="25.77734375" customWidth="1"/>
    <col min="11253" max="11253" width="2.21875" customWidth="1"/>
    <col min="11254" max="11254" width="25.77734375" customWidth="1"/>
    <col min="11257" max="11257" width="5.77734375" customWidth="1"/>
    <col min="11258" max="11258" width="25.77734375" customWidth="1"/>
    <col min="11263" max="11263" width="25.77734375" customWidth="1"/>
    <col min="11509" max="11509" width="2.21875" customWidth="1"/>
    <col min="11510" max="11510" width="25.77734375" customWidth="1"/>
    <col min="11513" max="11513" width="5.77734375" customWidth="1"/>
    <col min="11514" max="11514" width="25.77734375" customWidth="1"/>
    <col min="11519" max="11519" width="25.77734375" customWidth="1"/>
    <col min="11765" max="11765" width="2.21875" customWidth="1"/>
    <col min="11766" max="11766" width="25.77734375" customWidth="1"/>
    <col min="11769" max="11769" width="5.77734375" customWidth="1"/>
    <col min="11770" max="11770" width="25.77734375" customWidth="1"/>
    <col min="11775" max="11775" width="25.77734375" customWidth="1"/>
    <col min="12021" max="12021" width="2.21875" customWidth="1"/>
    <col min="12022" max="12022" width="25.77734375" customWidth="1"/>
    <col min="12025" max="12025" width="5.77734375" customWidth="1"/>
    <col min="12026" max="12026" width="25.77734375" customWidth="1"/>
    <col min="12031" max="12031" width="25.77734375" customWidth="1"/>
    <col min="12277" max="12277" width="2.21875" customWidth="1"/>
    <col min="12278" max="12278" width="25.77734375" customWidth="1"/>
    <col min="12281" max="12281" width="5.77734375" customWidth="1"/>
    <col min="12282" max="12282" width="25.77734375" customWidth="1"/>
    <col min="12287" max="12287" width="25.77734375" customWidth="1"/>
    <col min="12533" max="12533" width="2.21875" customWidth="1"/>
    <col min="12534" max="12534" width="25.77734375" customWidth="1"/>
    <col min="12537" max="12537" width="5.77734375" customWidth="1"/>
    <col min="12538" max="12538" width="25.77734375" customWidth="1"/>
    <col min="12543" max="12543" width="25.77734375" customWidth="1"/>
    <col min="12789" max="12789" width="2.21875" customWidth="1"/>
    <col min="12790" max="12790" width="25.77734375" customWidth="1"/>
    <col min="12793" max="12793" width="5.77734375" customWidth="1"/>
    <col min="12794" max="12794" width="25.77734375" customWidth="1"/>
    <col min="12799" max="12799" width="25.77734375" customWidth="1"/>
    <col min="13045" max="13045" width="2.21875" customWidth="1"/>
    <col min="13046" max="13046" width="25.77734375" customWidth="1"/>
    <col min="13049" max="13049" width="5.77734375" customWidth="1"/>
    <col min="13050" max="13050" width="25.77734375" customWidth="1"/>
    <col min="13055" max="13055" width="25.77734375" customWidth="1"/>
    <col min="13301" max="13301" width="2.21875" customWidth="1"/>
    <col min="13302" max="13302" width="25.77734375" customWidth="1"/>
    <col min="13305" max="13305" width="5.77734375" customWidth="1"/>
    <col min="13306" max="13306" width="25.77734375" customWidth="1"/>
    <col min="13311" max="13311" width="25.77734375" customWidth="1"/>
    <col min="13557" max="13557" width="2.21875" customWidth="1"/>
    <col min="13558" max="13558" width="25.77734375" customWidth="1"/>
    <col min="13561" max="13561" width="5.77734375" customWidth="1"/>
    <col min="13562" max="13562" width="25.77734375" customWidth="1"/>
    <col min="13567" max="13567" width="25.77734375" customWidth="1"/>
    <col min="13813" max="13813" width="2.21875" customWidth="1"/>
    <col min="13814" max="13814" width="25.77734375" customWidth="1"/>
    <col min="13817" max="13817" width="5.77734375" customWidth="1"/>
    <col min="13818" max="13818" width="25.77734375" customWidth="1"/>
    <col min="13823" max="13823" width="25.77734375" customWidth="1"/>
    <col min="14069" max="14069" width="2.21875" customWidth="1"/>
    <col min="14070" max="14070" width="25.77734375" customWidth="1"/>
    <col min="14073" max="14073" width="5.77734375" customWidth="1"/>
    <col min="14074" max="14074" width="25.77734375" customWidth="1"/>
    <col min="14079" max="14079" width="25.77734375" customWidth="1"/>
    <col min="14325" max="14325" width="2.21875" customWidth="1"/>
    <col min="14326" max="14326" width="25.77734375" customWidth="1"/>
    <col min="14329" max="14329" width="5.77734375" customWidth="1"/>
    <col min="14330" max="14330" width="25.77734375" customWidth="1"/>
    <col min="14335" max="14335" width="25.77734375" customWidth="1"/>
    <col min="14581" max="14581" width="2.21875" customWidth="1"/>
    <col min="14582" max="14582" width="25.77734375" customWidth="1"/>
    <col min="14585" max="14585" width="5.77734375" customWidth="1"/>
    <col min="14586" max="14586" width="25.77734375" customWidth="1"/>
    <col min="14591" max="14591" width="25.77734375" customWidth="1"/>
    <col min="14837" max="14837" width="2.21875" customWidth="1"/>
    <col min="14838" max="14838" width="25.77734375" customWidth="1"/>
    <col min="14841" max="14841" width="5.77734375" customWidth="1"/>
    <col min="14842" max="14842" width="25.77734375" customWidth="1"/>
    <col min="14847" max="14847" width="25.77734375" customWidth="1"/>
    <col min="15093" max="15093" width="2.21875" customWidth="1"/>
    <col min="15094" max="15094" width="25.77734375" customWidth="1"/>
    <col min="15097" max="15097" width="5.77734375" customWidth="1"/>
    <col min="15098" max="15098" width="25.77734375" customWidth="1"/>
    <col min="15103" max="15103" width="25.77734375" customWidth="1"/>
    <col min="15349" max="15349" width="2.21875" customWidth="1"/>
    <col min="15350" max="15350" width="25.77734375" customWidth="1"/>
    <col min="15353" max="15353" width="5.77734375" customWidth="1"/>
    <col min="15354" max="15354" width="25.77734375" customWidth="1"/>
    <col min="15359" max="15359" width="25.77734375" customWidth="1"/>
    <col min="15605" max="15605" width="2.21875" customWidth="1"/>
    <col min="15606" max="15606" width="25.77734375" customWidth="1"/>
    <col min="15609" max="15609" width="5.77734375" customWidth="1"/>
    <col min="15610" max="15610" width="25.77734375" customWidth="1"/>
    <col min="15615" max="15615" width="25.77734375" customWidth="1"/>
    <col min="15861" max="15861" width="2.21875" customWidth="1"/>
    <col min="15862" max="15862" width="25.77734375" customWidth="1"/>
    <col min="15865" max="15865" width="5.77734375" customWidth="1"/>
    <col min="15866" max="15866" width="25.77734375" customWidth="1"/>
    <col min="15871" max="15871" width="25.77734375" customWidth="1"/>
    <col min="16117" max="16117" width="2.21875" customWidth="1"/>
    <col min="16118" max="16118" width="25.77734375" customWidth="1"/>
    <col min="16121" max="16121" width="5.77734375" customWidth="1"/>
    <col min="16122" max="16122" width="25.77734375" customWidth="1"/>
    <col min="16127" max="16127" width="25.77734375" customWidth="1"/>
  </cols>
  <sheetData>
    <row r="2" spans="2:10" ht="16.2" x14ac:dyDescent="0.2">
      <c r="B2" s="54" t="s">
        <v>953</v>
      </c>
      <c r="C2" s="55"/>
      <c r="D2" s="55"/>
      <c r="E2" s="55"/>
      <c r="F2" s="55"/>
      <c r="G2" s="55"/>
      <c r="H2" s="55"/>
      <c r="I2" s="55"/>
    </row>
    <row r="4" spans="2:10" s="112" customFormat="1" ht="25.05" customHeight="1" x14ac:dyDescent="0.15">
      <c r="B4" s="171" t="s">
        <v>253</v>
      </c>
      <c r="C4" s="172"/>
      <c r="D4" s="173"/>
      <c r="E4" s="66"/>
      <c r="F4" s="111"/>
      <c r="G4" s="111"/>
      <c r="H4" s="111"/>
      <c r="I4" s="111"/>
      <c r="J4" s="66">
        <f>ROW()</f>
        <v>4</v>
      </c>
    </row>
    <row r="5" spans="2:10" s="21" customFormat="1" x14ac:dyDescent="0.15">
      <c r="B5" s="37"/>
      <c r="C5" s="38" t="s">
        <v>315</v>
      </c>
      <c r="D5" s="38" t="s">
        <v>316</v>
      </c>
      <c r="E5" s="66"/>
      <c r="F5"/>
      <c r="G5"/>
      <c r="H5"/>
      <c r="I5"/>
      <c r="J5" s="66"/>
    </row>
    <row r="6" spans="2:10" s="21" customFormat="1" ht="25.05" customHeight="1" x14ac:dyDescent="0.15">
      <c r="B6" s="51" t="s">
        <v>490</v>
      </c>
      <c r="C6" s="23">
        <v>73</v>
      </c>
      <c r="D6" s="40">
        <f>C6/$C$10</f>
        <v>0.1492842535787321</v>
      </c>
      <c r="E6" s="41"/>
      <c r="F6"/>
      <c r="G6"/>
      <c r="H6"/>
      <c r="I6"/>
    </row>
    <row r="7" spans="2:10" s="21" customFormat="1" ht="25.05" customHeight="1" x14ac:dyDescent="0.15">
      <c r="B7" s="51" t="s">
        <v>505</v>
      </c>
      <c r="C7" s="23">
        <f>115-2</f>
        <v>113</v>
      </c>
      <c r="D7" s="40">
        <f>C7/$C$10</f>
        <v>0.2310838445807771</v>
      </c>
      <c r="E7" s="41"/>
      <c r="F7"/>
      <c r="G7"/>
      <c r="H7"/>
      <c r="I7"/>
      <c r="J7"/>
    </row>
    <row r="8" spans="2:10" s="21" customFormat="1" ht="13.2" customHeight="1" x14ac:dyDescent="0.15">
      <c r="B8" s="51" t="s">
        <v>520</v>
      </c>
      <c r="C8" s="23">
        <f>297-3</f>
        <v>294</v>
      </c>
      <c r="D8" s="40">
        <f>C8/$C$10</f>
        <v>0.60122699386503065</v>
      </c>
      <c r="E8" s="41"/>
      <c r="F8"/>
      <c r="G8"/>
      <c r="H8"/>
      <c r="I8"/>
      <c r="J8"/>
    </row>
    <row r="9" spans="2:10" s="21" customFormat="1" ht="13.2" customHeight="1" x14ac:dyDescent="0.15">
      <c r="B9" s="51" t="s">
        <v>282</v>
      </c>
      <c r="C9" s="23">
        <v>9</v>
      </c>
      <c r="D9" s="40">
        <f>C9/$C$10</f>
        <v>1.8404907975460124E-2</v>
      </c>
      <c r="E9" s="41"/>
      <c r="F9"/>
      <c r="G9"/>
      <c r="H9"/>
      <c r="I9"/>
      <c r="J9"/>
    </row>
    <row r="10" spans="2:10" s="21" customFormat="1" ht="13.2" customHeight="1" x14ac:dyDescent="0.15">
      <c r="B10" s="130" t="s">
        <v>270</v>
      </c>
      <c r="C10" s="23">
        <f>SUM(C6:C9)</f>
        <v>489</v>
      </c>
      <c r="D10" s="40">
        <f>SUM(D6:D9)</f>
        <v>1</v>
      </c>
      <c r="E10" s="46"/>
      <c r="F10"/>
      <c r="G10"/>
      <c r="H10"/>
      <c r="I10"/>
      <c r="J10"/>
    </row>
    <row r="11" spans="2:10" s="21" customFormat="1" ht="12" customHeight="1" x14ac:dyDescent="0.15">
      <c r="B11"/>
      <c r="C11"/>
      <c r="D11"/>
      <c r="E11"/>
      <c r="F11"/>
      <c r="G11"/>
      <c r="H11"/>
      <c r="I11"/>
      <c r="J11"/>
    </row>
    <row r="12" spans="2:10" s="21" customFormat="1" x14ac:dyDescent="0.15">
      <c r="B12"/>
      <c r="C12"/>
      <c r="D12"/>
      <c r="E12"/>
      <c r="F12"/>
      <c r="G12"/>
      <c r="H12"/>
      <c r="I12"/>
      <c r="J12"/>
    </row>
    <row r="13" spans="2:10" s="21" customFormat="1" x14ac:dyDescent="0.15">
      <c r="B13" s="47"/>
      <c r="C13" s="66"/>
      <c r="D13" s="66"/>
      <c r="E13" s="66"/>
      <c r="F13"/>
      <c r="G13"/>
      <c r="H13"/>
      <c r="I13"/>
      <c r="J13"/>
    </row>
  </sheetData>
  <mergeCells count="1">
    <mergeCell ref="B4:D4"/>
  </mergeCells>
  <phoneticPr fontId="5"/>
  <pageMargins left="0.7" right="0.7" top="0.75" bottom="0.75" header="0.3" footer="0.3"/>
  <pageSetup paperSize="9" scale="7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DB713-5010-468E-A1F3-9A120172D96D}">
  <sheetPr codeName="Sheet31">
    <pageSetUpPr fitToPage="1"/>
  </sheetPr>
  <dimension ref="B2:J30"/>
  <sheetViews>
    <sheetView view="pageBreakPreview" topLeftCell="A7" zoomScaleNormal="100" zoomScaleSheetLayoutView="100" workbookViewId="0">
      <selection activeCell="F19" sqref="F19:H19"/>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2.21875" hidden="1" customWidth="1"/>
    <col min="238" max="238" width="2.21875" customWidth="1"/>
    <col min="239" max="239" width="25.77734375" customWidth="1"/>
    <col min="242" max="242" width="5.77734375" customWidth="1"/>
    <col min="243" max="243" width="25.77734375" customWidth="1"/>
    <col min="248" max="248" width="25.77734375" customWidth="1"/>
    <col min="494" max="494" width="2.21875" customWidth="1"/>
    <col min="495" max="495" width="25.77734375" customWidth="1"/>
    <col min="498" max="498" width="5.77734375" customWidth="1"/>
    <col min="499" max="499" width="25.77734375" customWidth="1"/>
    <col min="504" max="504" width="25.77734375" customWidth="1"/>
    <col min="750" max="750" width="2.21875" customWidth="1"/>
    <col min="751" max="751" width="25.77734375" customWidth="1"/>
    <col min="754" max="754" width="5.77734375" customWidth="1"/>
    <col min="755" max="755" width="25.77734375" customWidth="1"/>
    <col min="760" max="760" width="25.77734375" customWidth="1"/>
    <col min="1006" max="1006" width="2.21875" customWidth="1"/>
    <col min="1007" max="1007" width="25.77734375" customWidth="1"/>
    <col min="1010" max="1010" width="5.77734375" customWidth="1"/>
    <col min="1011" max="1011" width="25.77734375" customWidth="1"/>
    <col min="1016" max="1016" width="25.77734375" customWidth="1"/>
    <col min="1262" max="1262" width="2.21875" customWidth="1"/>
    <col min="1263" max="1263" width="25.77734375" customWidth="1"/>
    <col min="1266" max="1266" width="5.77734375" customWidth="1"/>
    <col min="1267" max="1267" width="25.77734375" customWidth="1"/>
    <col min="1272" max="1272" width="25.77734375" customWidth="1"/>
    <col min="1518" max="1518" width="2.21875" customWidth="1"/>
    <col min="1519" max="1519" width="25.77734375" customWidth="1"/>
    <col min="1522" max="1522" width="5.77734375" customWidth="1"/>
    <col min="1523" max="1523" width="25.77734375" customWidth="1"/>
    <col min="1528" max="1528" width="25.77734375" customWidth="1"/>
    <col min="1774" max="1774" width="2.21875" customWidth="1"/>
    <col min="1775" max="1775" width="25.77734375" customWidth="1"/>
    <col min="1778" max="1778" width="5.77734375" customWidth="1"/>
    <col min="1779" max="1779" width="25.77734375" customWidth="1"/>
    <col min="1784" max="1784" width="25.77734375" customWidth="1"/>
    <col min="2030" max="2030" width="2.21875" customWidth="1"/>
    <col min="2031" max="2031" width="25.77734375" customWidth="1"/>
    <col min="2034" max="2034" width="5.77734375" customWidth="1"/>
    <col min="2035" max="2035" width="25.77734375" customWidth="1"/>
    <col min="2040" max="2040" width="25.77734375" customWidth="1"/>
    <col min="2286" max="2286" width="2.21875" customWidth="1"/>
    <col min="2287" max="2287" width="25.77734375" customWidth="1"/>
    <col min="2290" max="2290" width="5.77734375" customWidth="1"/>
    <col min="2291" max="2291" width="25.77734375" customWidth="1"/>
    <col min="2296" max="2296" width="25.77734375" customWidth="1"/>
    <col min="2542" max="2542" width="2.21875" customWidth="1"/>
    <col min="2543" max="2543" width="25.77734375" customWidth="1"/>
    <col min="2546" max="2546" width="5.77734375" customWidth="1"/>
    <col min="2547" max="2547" width="25.77734375" customWidth="1"/>
    <col min="2552" max="2552" width="25.77734375" customWidth="1"/>
    <col min="2798" max="2798" width="2.21875" customWidth="1"/>
    <col min="2799" max="2799" width="25.77734375" customWidth="1"/>
    <col min="2802" max="2802" width="5.77734375" customWidth="1"/>
    <col min="2803" max="2803" width="25.77734375" customWidth="1"/>
    <col min="2808" max="2808" width="25.77734375" customWidth="1"/>
    <col min="3054" max="3054" width="2.21875" customWidth="1"/>
    <col min="3055" max="3055" width="25.77734375" customWidth="1"/>
    <col min="3058" max="3058" width="5.77734375" customWidth="1"/>
    <col min="3059" max="3059" width="25.77734375" customWidth="1"/>
    <col min="3064" max="3064" width="25.77734375" customWidth="1"/>
    <col min="3310" max="3310" width="2.21875" customWidth="1"/>
    <col min="3311" max="3311" width="25.77734375" customWidth="1"/>
    <col min="3314" max="3314" width="5.77734375" customWidth="1"/>
    <col min="3315" max="3315" width="25.77734375" customWidth="1"/>
    <col min="3320" max="3320" width="25.77734375" customWidth="1"/>
    <col min="3566" max="3566" width="2.21875" customWidth="1"/>
    <col min="3567" max="3567" width="25.77734375" customWidth="1"/>
    <col min="3570" max="3570" width="5.77734375" customWidth="1"/>
    <col min="3571" max="3571" width="25.77734375" customWidth="1"/>
    <col min="3576" max="3576" width="25.77734375" customWidth="1"/>
    <col min="3822" max="3822" width="2.21875" customWidth="1"/>
    <col min="3823" max="3823" width="25.77734375" customWidth="1"/>
    <col min="3826" max="3826" width="5.77734375" customWidth="1"/>
    <col min="3827" max="3827" width="25.77734375" customWidth="1"/>
    <col min="3832" max="3832" width="25.77734375" customWidth="1"/>
    <col min="4078" max="4078" width="2.21875" customWidth="1"/>
    <col min="4079" max="4079" width="25.77734375" customWidth="1"/>
    <col min="4082" max="4082" width="5.77734375" customWidth="1"/>
    <col min="4083" max="4083" width="25.77734375" customWidth="1"/>
    <col min="4088" max="4088" width="25.77734375" customWidth="1"/>
    <col min="4334" max="4334" width="2.21875" customWidth="1"/>
    <col min="4335" max="4335" width="25.77734375" customWidth="1"/>
    <col min="4338" max="4338" width="5.77734375" customWidth="1"/>
    <col min="4339" max="4339" width="25.77734375" customWidth="1"/>
    <col min="4344" max="4344" width="25.77734375" customWidth="1"/>
    <col min="4590" max="4590" width="2.21875" customWidth="1"/>
    <col min="4591" max="4591" width="25.77734375" customWidth="1"/>
    <col min="4594" max="4594" width="5.77734375" customWidth="1"/>
    <col min="4595" max="4595" width="25.77734375" customWidth="1"/>
    <col min="4600" max="4600" width="25.77734375" customWidth="1"/>
    <col min="4846" max="4846" width="2.21875" customWidth="1"/>
    <col min="4847" max="4847" width="25.77734375" customWidth="1"/>
    <col min="4850" max="4850" width="5.77734375" customWidth="1"/>
    <col min="4851" max="4851" width="25.77734375" customWidth="1"/>
    <col min="4856" max="4856" width="25.77734375" customWidth="1"/>
    <col min="5102" max="5102" width="2.21875" customWidth="1"/>
    <col min="5103" max="5103" width="25.77734375" customWidth="1"/>
    <col min="5106" max="5106" width="5.77734375" customWidth="1"/>
    <col min="5107" max="5107" width="25.77734375" customWidth="1"/>
    <col min="5112" max="5112" width="25.77734375" customWidth="1"/>
    <col min="5358" max="5358" width="2.21875" customWidth="1"/>
    <col min="5359" max="5359" width="25.77734375" customWidth="1"/>
    <col min="5362" max="5362" width="5.77734375" customWidth="1"/>
    <col min="5363" max="5363" width="25.77734375" customWidth="1"/>
    <col min="5368" max="5368" width="25.77734375" customWidth="1"/>
    <col min="5614" max="5614" width="2.21875" customWidth="1"/>
    <col min="5615" max="5615" width="25.77734375" customWidth="1"/>
    <col min="5618" max="5618" width="5.77734375" customWidth="1"/>
    <col min="5619" max="5619" width="25.77734375" customWidth="1"/>
    <col min="5624" max="5624" width="25.77734375" customWidth="1"/>
    <col min="5870" max="5870" width="2.21875" customWidth="1"/>
    <col min="5871" max="5871" width="25.77734375" customWidth="1"/>
    <col min="5874" max="5874" width="5.77734375" customWidth="1"/>
    <col min="5875" max="5875" width="25.77734375" customWidth="1"/>
    <col min="5880" max="5880" width="25.77734375" customWidth="1"/>
    <col min="6126" max="6126" width="2.21875" customWidth="1"/>
    <col min="6127" max="6127" width="25.77734375" customWidth="1"/>
    <col min="6130" max="6130" width="5.77734375" customWidth="1"/>
    <col min="6131" max="6131" width="25.77734375" customWidth="1"/>
    <col min="6136" max="6136" width="25.77734375" customWidth="1"/>
    <col min="6382" max="6382" width="2.21875" customWidth="1"/>
    <col min="6383" max="6383" width="25.77734375" customWidth="1"/>
    <col min="6386" max="6386" width="5.77734375" customWidth="1"/>
    <col min="6387" max="6387" width="25.77734375" customWidth="1"/>
    <col min="6392" max="6392" width="25.77734375" customWidth="1"/>
    <col min="6638" max="6638" width="2.21875" customWidth="1"/>
    <col min="6639" max="6639" width="25.77734375" customWidth="1"/>
    <col min="6642" max="6642" width="5.77734375" customWidth="1"/>
    <col min="6643" max="6643" width="25.77734375" customWidth="1"/>
    <col min="6648" max="6648" width="25.77734375" customWidth="1"/>
    <col min="6894" max="6894" width="2.21875" customWidth="1"/>
    <col min="6895" max="6895" width="25.77734375" customWidth="1"/>
    <col min="6898" max="6898" width="5.77734375" customWidth="1"/>
    <col min="6899" max="6899" width="25.77734375" customWidth="1"/>
    <col min="6904" max="6904" width="25.77734375" customWidth="1"/>
    <col min="7150" max="7150" width="2.21875" customWidth="1"/>
    <col min="7151" max="7151" width="25.77734375" customWidth="1"/>
    <col min="7154" max="7154" width="5.77734375" customWidth="1"/>
    <col min="7155" max="7155" width="25.77734375" customWidth="1"/>
    <col min="7160" max="7160" width="25.77734375" customWidth="1"/>
    <col min="7406" max="7406" width="2.21875" customWidth="1"/>
    <col min="7407" max="7407" width="25.77734375" customWidth="1"/>
    <col min="7410" max="7410" width="5.77734375" customWidth="1"/>
    <col min="7411" max="7411" width="25.77734375" customWidth="1"/>
    <col min="7416" max="7416" width="25.77734375" customWidth="1"/>
    <col min="7662" max="7662" width="2.21875" customWidth="1"/>
    <col min="7663" max="7663" width="25.77734375" customWidth="1"/>
    <col min="7666" max="7666" width="5.77734375" customWidth="1"/>
    <col min="7667" max="7667" width="25.77734375" customWidth="1"/>
    <col min="7672" max="7672" width="25.77734375" customWidth="1"/>
    <col min="7918" max="7918" width="2.21875" customWidth="1"/>
    <col min="7919" max="7919" width="25.77734375" customWidth="1"/>
    <col min="7922" max="7922" width="5.77734375" customWidth="1"/>
    <col min="7923" max="7923" width="25.77734375" customWidth="1"/>
    <col min="7928" max="7928" width="25.77734375" customWidth="1"/>
    <col min="8174" max="8174" width="2.21875" customWidth="1"/>
    <col min="8175" max="8175" width="25.77734375" customWidth="1"/>
    <col min="8178" max="8178" width="5.77734375" customWidth="1"/>
    <col min="8179" max="8179" width="25.77734375" customWidth="1"/>
    <col min="8184" max="8184" width="25.77734375" customWidth="1"/>
    <col min="8430" max="8430" width="2.21875" customWidth="1"/>
    <col min="8431" max="8431" width="25.77734375" customWidth="1"/>
    <col min="8434" max="8434" width="5.77734375" customWidth="1"/>
    <col min="8435" max="8435" width="25.77734375" customWidth="1"/>
    <col min="8440" max="8440" width="25.77734375" customWidth="1"/>
    <col min="8686" max="8686" width="2.21875" customWidth="1"/>
    <col min="8687" max="8687" width="25.77734375" customWidth="1"/>
    <col min="8690" max="8690" width="5.77734375" customWidth="1"/>
    <col min="8691" max="8691" width="25.77734375" customWidth="1"/>
    <col min="8696" max="8696" width="25.77734375" customWidth="1"/>
    <col min="8942" max="8942" width="2.21875" customWidth="1"/>
    <col min="8943" max="8943" width="25.77734375" customWidth="1"/>
    <col min="8946" max="8946" width="5.77734375" customWidth="1"/>
    <col min="8947" max="8947" width="25.77734375" customWidth="1"/>
    <col min="8952" max="8952" width="25.77734375" customWidth="1"/>
    <col min="9198" max="9198" width="2.21875" customWidth="1"/>
    <col min="9199" max="9199" width="25.77734375" customWidth="1"/>
    <col min="9202" max="9202" width="5.77734375" customWidth="1"/>
    <col min="9203" max="9203" width="25.77734375" customWidth="1"/>
    <col min="9208" max="9208" width="25.77734375" customWidth="1"/>
    <col min="9454" max="9454" width="2.21875" customWidth="1"/>
    <col min="9455" max="9455" width="25.77734375" customWidth="1"/>
    <col min="9458" max="9458" width="5.77734375" customWidth="1"/>
    <col min="9459" max="9459" width="25.77734375" customWidth="1"/>
    <col min="9464" max="9464" width="25.77734375" customWidth="1"/>
    <col min="9710" max="9710" width="2.21875" customWidth="1"/>
    <col min="9711" max="9711" width="25.77734375" customWidth="1"/>
    <col min="9714" max="9714" width="5.77734375" customWidth="1"/>
    <col min="9715" max="9715" width="25.77734375" customWidth="1"/>
    <col min="9720" max="9720" width="25.77734375" customWidth="1"/>
    <col min="9966" max="9966" width="2.21875" customWidth="1"/>
    <col min="9967" max="9967" width="25.77734375" customWidth="1"/>
    <col min="9970" max="9970" width="5.77734375" customWidth="1"/>
    <col min="9971" max="9971" width="25.77734375" customWidth="1"/>
    <col min="9976" max="9976" width="25.77734375" customWidth="1"/>
    <col min="10222" max="10222" width="2.21875" customWidth="1"/>
    <col min="10223" max="10223" width="25.77734375" customWidth="1"/>
    <col min="10226" max="10226" width="5.77734375" customWidth="1"/>
    <col min="10227" max="10227" width="25.77734375" customWidth="1"/>
    <col min="10232" max="10232" width="25.77734375" customWidth="1"/>
    <col min="10478" max="10478" width="2.21875" customWidth="1"/>
    <col min="10479" max="10479" width="25.77734375" customWidth="1"/>
    <col min="10482" max="10482" width="5.77734375" customWidth="1"/>
    <col min="10483" max="10483" width="25.77734375" customWidth="1"/>
    <col min="10488" max="10488" width="25.77734375" customWidth="1"/>
    <col min="10734" max="10734" width="2.21875" customWidth="1"/>
    <col min="10735" max="10735" width="25.77734375" customWidth="1"/>
    <col min="10738" max="10738" width="5.77734375" customWidth="1"/>
    <col min="10739" max="10739" width="25.77734375" customWidth="1"/>
    <col min="10744" max="10744" width="25.77734375" customWidth="1"/>
    <col min="10990" max="10990" width="2.21875" customWidth="1"/>
    <col min="10991" max="10991" width="25.77734375" customWidth="1"/>
    <col min="10994" max="10994" width="5.77734375" customWidth="1"/>
    <col min="10995" max="10995" width="25.77734375" customWidth="1"/>
    <col min="11000" max="11000" width="25.77734375" customWidth="1"/>
    <col min="11246" max="11246" width="2.21875" customWidth="1"/>
    <col min="11247" max="11247" width="25.77734375" customWidth="1"/>
    <col min="11250" max="11250" width="5.77734375" customWidth="1"/>
    <col min="11251" max="11251" width="25.77734375" customWidth="1"/>
    <col min="11256" max="11256" width="25.77734375" customWidth="1"/>
    <col min="11502" max="11502" width="2.21875" customWidth="1"/>
    <col min="11503" max="11503" width="25.77734375" customWidth="1"/>
    <col min="11506" max="11506" width="5.77734375" customWidth="1"/>
    <col min="11507" max="11507" width="25.77734375" customWidth="1"/>
    <col min="11512" max="11512" width="25.77734375" customWidth="1"/>
    <col min="11758" max="11758" width="2.21875" customWidth="1"/>
    <col min="11759" max="11759" width="25.77734375" customWidth="1"/>
    <col min="11762" max="11762" width="5.77734375" customWidth="1"/>
    <col min="11763" max="11763" width="25.77734375" customWidth="1"/>
    <col min="11768" max="11768" width="25.77734375" customWidth="1"/>
    <col min="12014" max="12014" width="2.21875" customWidth="1"/>
    <col min="12015" max="12015" width="25.77734375" customWidth="1"/>
    <col min="12018" max="12018" width="5.77734375" customWidth="1"/>
    <col min="12019" max="12019" width="25.77734375" customWidth="1"/>
    <col min="12024" max="12024" width="25.77734375" customWidth="1"/>
    <col min="12270" max="12270" width="2.21875" customWidth="1"/>
    <col min="12271" max="12271" width="25.77734375" customWidth="1"/>
    <col min="12274" max="12274" width="5.77734375" customWidth="1"/>
    <col min="12275" max="12275" width="25.77734375" customWidth="1"/>
    <col min="12280" max="12280" width="25.77734375" customWidth="1"/>
    <col min="12526" max="12526" width="2.21875" customWidth="1"/>
    <col min="12527" max="12527" width="25.77734375" customWidth="1"/>
    <col min="12530" max="12530" width="5.77734375" customWidth="1"/>
    <col min="12531" max="12531" width="25.77734375" customWidth="1"/>
    <col min="12536" max="12536" width="25.77734375" customWidth="1"/>
    <col min="12782" max="12782" width="2.21875" customWidth="1"/>
    <col min="12783" max="12783" width="25.77734375" customWidth="1"/>
    <col min="12786" max="12786" width="5.77734375" customWidth="1"/>
    <col min="12787" max="12787" width="25.77734375" customWidth="1"/>
    <col min="12792" max="12792" width="25.77734375" customWidth="1"/>
    <col min="13038" max="13038" width="2.21875" customWidth="1"/>
    <col min="13039" max="13039" width="25.77734375" customWidth="1"/>
    <col min="13042" max="13042" width="5.77734375" customWidth="1"/>
    <col min="13043" max="13043" width="25.77734375" customWidth="1"/>
    <col min="13048" max="13048" width="25.77734375" customWidth="1"/>
    <col min="13294" max="13294" width="2.21875" customWidth="1"/>
    <col min="13295" max="13295" width="25.77734375" customWidth="1"/>
    <col min="13298" max="13298" width="5.77734375" customWidth="1"/>
    <col min="13299" max="13299" width="25.77734375" customWidth="1"/>
    <col min="13304" max="13304" width="25.77734375" customWidth="1"/>
    <col min="13550" max="13550" width="2.21875" customWidth="1"/>
    <col min="13551" max="13551" width="25.77734375" customWidth="1"/>
    <col min="13554" max="13554" width="5.77734375" customWidth="1"/>
    <col min="13555" max="13555" width="25.77734375" customWidth="1"/>
    <col min="13560" max="13560" width="25.77734375" customWidth="1"/>
    <col min="13806" max="13806" width="2.21875" customWidth="1"/>
    <col min="13807" max="13807" width="25.77734375" customWidth="1"/>
    <col min="13810" max="13810" width="5.77734375" customWidth="1"/>
    <col min="13811" max="13811" width="25.77734375" customWidth="1"/>
    <col min="13816" max="13816" width="25.77734375" customWidth="1"/>
    <col min="14062" max="14062" width="2.21875" customWidth="1"/>
    <col min="14063" max="14063" width="25.77734375" customWidth="1"/>
    <col min="14066" max="14066" width="5.77734375" customWidth="1"/>
    <col min="14067" max="14067" width="25.77734375" customWidth="1"/>
    <col min="14072" max="14072" width="25.77734375" customWidth="1"/>
    <col min="14318" max="14318" width="2.21875" customWidth="1"/>
    <col min="14319" max="14319" width="25.77734375" customWidth="1"/>
    <col min="14322" max="14322" width="5.77734375" customWidth="1"/>
    <col min="14323" max="14323" width="25.77734375" customWidth="1"/>
    <col min="14328" max="14328" width="25.77734375" customWidth="1"/>
    <col min="14574" max="14574" width="2.21875" customWidth="1"/>
    <col min="14575" max="14575" width="25.77734375" customWidth="1"/>
    <col min="14578" max="14578" width="5.77734375" customWidth="1"/>
    <col min="14579" max="14579" width="25.77734375" customWidth="1"/>
    <col min="14584" max="14584" width="25.77734375" customWidth="1"/>
    <col min="14830" max="14830" width="2.21875" customWidth="1"/>
    <col min="14831" max="14831" width="25.77734375" customWidth="1"/>
    <col min="14834" max="14834" width="5.77734375" customWidth="1"/>
    <col min="14835" max="14835" width="25.77734375" customWidth="1"/>
    <col min="14840" max="14840" width="25.77734375" customWidth="1"/>
    <col min="15086" max="15086" width="2.21875" customWidth="1"/>
    <col min="15087" max="15087" width="25.77734375" customWidth="1"/>
    <col min="15090" max="15090" width="5.77734375" customWidth="1"/>
    <col min="15091" max="15091" width="25.77734375" customWidth="1"/>
    <col min="15096" max="15096" width="25.77734375" customWidth="1"/>
    <col min="15342" max="15342" width="2.21875" customWidth="1"/>
    <col min="15343" max="15343" width="25.77734375" customWidth="1"/>
    <col min="15346" max="15346" width="5.77734375" customWidth="1"/>
    <col min="15347" max="15347" width="25.77734375" customWidth="1"/>
    <col min="15352" max="15352" width="25.77734375" customWidth="1"/>
    <col min="15598" max="15598" width="2.21875" customWidth="1"/>
    <col min="15599" max="15599" width="25.77734375" customWidth="1"/>
    <col min="15602" max="15602" width="5.77734375" customWidth="1"/>
    <col min="15603" max="15603" width="25.77734375" customWidth="1"/>
    <col min="15608" max="15608" width="25.77734375" customWidth="1"/>
    <col min="15854" max="15854" width="2.21875" customWidth="1"/>
    <col min="15855" max="15855" width="25.77734375" customWidth="1"/>
    <col min="15858" max="15858" width="5.77734375" customWidth="1"/>
    <col min="15859" max="15859" width="25.77734375" customWidth="1"/>
    <col min="15864" max="15864" width="25.77734375" customWidth="1"/>
    <col min="16110" max="16110" width="2.21875" customWidth="1"/>
    <col min="16111" max="16111" width="25.77734375" customWidth="1"/>
    <col min="16114" max="16114" width="5.77734375" customWidth="1"/>
    <col min="16115" max="16115" width="25.77734375" customWidth="1"/>
    <col min="16120" max="16120" width="25.77734375" customWidth="1"/>
  </cols>
  <sheetData>
    <row r="2" spans="2:10" ht="16.2" x14ac:dyDescent="0.2">
      <c r="B2" s="54" t="s">
        <v>952</v>
      </c>
      <c r="C2" s="55"/>
      <c r="D2" s="55"/>
      <c r="E2" s="55"/>
      <c r="F2" s="55"/>
      <c r="G2" s="55"/>
      <c r="H2" s="55"/>
      <c r="I2" s="55"/>
    </row>
    <row r="4" spans="2:10" s="112" customFormat="1" ht="25.05" customHeight="1" x14ac:dyDescent="0.15">
      <c r="B4" s="171" t="s">
        <v>254</v>
      </c>
      <c r="C4" s="172"/>
      <c r="D4" s="173"/>
      <c r="F4" s="171" t="s">
        <v>255</v>
      </c>
      <c r="G4" s="172"/>
      <c r="H4" s="173"/>
      <c r="J4" s="66">
        <f>ROW()</f>
        <v>4</v>
      </c>
    </row>
    <row r="5" spans="2:10" s="21" customFormat="1" ht="13.2" customHeight="1" x14ac:dyDescent="0.15">
      <c r="B5" s="37"/>
      <c r="C5" s="38" t="s">
        <v>315</v>
      </c>
      <c r="D5" s="38" t="s">
        <v>316</v>
      </c>
      <c r="E5" s="34"/>
      <c r="F5" s="37"/>
      <c r="G5" s="38" t="s">
        <v>315</v>
      </c>
      <c r="H5" s="38" t="s">
        <v>316</v>
      </c>
      <c r="I5" s="34"/>
    </row>
    <row r="6" spans="2:10" s="21" customFormat="1" ht="25.05" customHeight="1" x14ac:dyDescent="0.15">
      <c r="B6" s="51" t="s">
        <v>491</v>
      </c>
      <c r="C6" s="23">
        <f>142-3</f>
        <v>139</v>
      </c>
      <c r="D6" s="40">
        <f t="shared" ref="D6:D15" si="0">C6/$C$16</f>
        <v>0.21583850931677018</v>
      </c>
      <c r="E6" s="34"/>
      <c r="F6" s="51" t="s">
        <v>492</v>
      </c>
      <c r="G6" s="23">
        <f>314-4</f>
        <v>310</v>
      </c>
      <c r="H6" s="40">
        <f t="shared" ref="H6:H15" si="1">G6/$G$16</f>
        <v>0.42699724517906334</v>
      </c>
      <c r="I6" s="34"/>
    </row>
    <row r="7" spans="2:10" s="21" customFormat="1" ht="25.05" customHeight="1" x14ac:dyDescent="0.15">
      <c r="B7" s="51" t="s">
        <v>506</v>
      </c>
      <c r="C7" s="23">
        <v>100</v>
      </c>
      <c r="D7" s="40">
        <f t="shared" si="0"/>
        <v>0.15527950310559005</v>
      </c>
      <c r="E7" s="34"/>
      <c r="F7" s="51" t="s">
        <v>507</v>
      </c>
      <c r="G7" s="23">
        <v>43</v>
      </c>
      <c r="H7" s="40">
        <f t="shared" si="1"/>
        <v>5.9228650137741048E-2</v>
      </c>
      <c r="I7" s="34"/>
    </row>
    <row r="8" spans="2:10" s="21" customFormat="1" ht="25.05" customHeight="1" x14ac:dyDescent="0.15">
      <c r="B8" s="51" t="s">
        <v>521</v>
      </c>
      <c r="C8" s="23">
        <f>95-2</f>
        <v>93</v>
      </c>
      <c r="D8" s="40">
        <f t="shared" si="0"/>
        <v>0.14440993788819875</v>
      </c>
      <c r="E8" s="34"/>
      <c r="F8" s="51" t="s">
        <v>522</v>
      </c>
      <c r="G8" s="23">
        <v>32</v>
      </c>
      <c r="H8" s="40">
        <f t="shared" si="1"/>
        <v>4.4077134986225897E-2</v>
      </c>
      <c r="I8" s="34"/>
    </row>
    <row r="9" spans="2:10" s="21" customFormat="1" ht="13.2" customHeight="1" x14ac:dyDescent="0.15">
      <c r="B9" s="51" t="s">
        <v>531</v>
      </c>
      <c r="C9" s="23">
        <v>47</v>
      </c>
      <c r="D9" s="40">
        <f t="shared" si="0"/>
        <v>7.2981366459627328E-2</v>
      </c>
      <c r="E9" s="34"/>
      <c r="F9" s="51" t="s">
        <v>532</v>
      </c>
      <c r="G9" s="23">
        <v>73</v>
      </c>
      <c r="H9" s="40">
        <f t="shared" si="1"/>
        <v>0.10055096418732783</v>
      </c>
      <c r="I9" s="34"/>
    </row>
    <row r="10" spans="2:10" s="21" customFormat="1" ht="25.05" customHeight="1" x14ac:dyDescent="0.15">
      <c r="B10" s="51" t="s">
        <v>541</v>
      </c>
      <c r="C10" s="23">
        <v>8</v>
      </c>
      <c r="D10" s="40">
        <f t="shared" si="0"/>
        <v>1.2422360248447204E-2</v>
      </c>
      <c r="E10" s="34"/>
      <c r="F10" s="51" t="s">
        <v>542</v>
      </c>
      <c r="G10" s="23">
        <v>96</v>
      </c>
      <c r="H10" s="40">
        <f t="shared" si="1"/>
        <v>0.13223140495867769</v>
      </c>
      <c r="I10" s="34"/>
    </row>
    <row r="11" spans="2:10" s="21" customFormat="1" ht="13.2" customHeight="1" x14ac:dyDescent="0.15">
      <c r="B11" s="51" t="s">
        <v>550</v>
      </c>
      <c r="C11" s="23">
        <v>1</v>
      </c>
      <c r="D11" s="40">
        <f t="shared" si="0"/>
        <v>1.5527950310559005E-3</v>
      </c>
      <c r="E11" s="34"/>
      <c r="F11" s="51" t="s">
        <v>551</v>
      </c>
      <c r="G11" s="23">
        <v>20</v>
      </c>
      <c r="H11" s="40">
        <f t="shared" si="1"/>
        <v>2.7548209366391185E-2</v>
      </c>
      <c r="I11" s="34"/>
    </row>
    <row r="12" spans="2:10" s="21" customFormat="1" ht="13.2" customHeight="1" x14ac:dyDescent="0.15">
      <c r="B12" s="51" t="s">
        <v>556</v>
      </c>
      <c r="C12" s="23">
        <f>65-2</f>
        <v>63</v>
      </c>
      <c r="D12" s="40">
        <f t="shared" si="0"/>
        <v>9.7826086956521743E-2</v>
      </c>
      <c r="E12" s="34"/>
      <c r="F12" s="51" t="s">
        <v>557</v>
      </c>
      <c r="G12" s="23">
        <v>38</v>
      </c>
      <c r="H12" s="40">
        <f t="shared" si="1"/>
        <v>5.2341597796143252E-2</v>
      </c>
      <c r="I12" s="34"/>
    </row>
    <row r="13" spans="2:10" s="21" customFormat="1" ht="25.05" customHeight="1" x14ac:dyDescent="0.15">
      <c r="B13" s="51" t="s">
        <v>561</v>
      </c>
      <c r="C13" s="23">
        <f>85-1</f>
        <v>84</v>
      </c>
      <c r="D13" s="40">
        <f t="shared" si="0"/>
        <v>0.13043478260869565</v>
      </c>
      <c r="E13" s="34"/>
      <c r="F13" s="51" t="s">
        <v>562</v>
      </c>
      <c r="G13" s="23">
        <f>70-1</f>
        <v>69</v>
      </c>
      <c r="H13" s="40">
        <f t="shared" si="1"/>
        <v>9.5041322314049589E-2</v>
      </c>
      <c r="I13" s="34"/>
    </row>
    <row r="14" spans="2:10" ht="13.2" customHeight="1" x14ac:dyDescent="0.15">
      <c r="B14" s="51" t="s">
        <v>566</v>
      </c>
      <c r="C14" s="23">
        <v>105</v>
      </c>
      <c r="D14" s="40">
        <f t="shared" si="0"/>
        <v>0.16304347826086957</v>
      </c>
      <c r="E14" s="34"/>
      <c r="F14" s="51" t="s">
        <v>484</v>
      </c>
      <c r="G14" s="23">
        <v>42</v>
      </c>
      <c r="H14" s="40">
        <f t="shared" si="1"/>
        <v>5.7851239669421489E-2</v>
      </c>
      <c r="I14" s="34"/>
    </row>
    <row r="15" spans="2:10" ht="13.2" customHeight="1" x14ac:dyDescent="0.15">
      <c r="B15" s="51" t="s">
        <v>485</v>
      </c>
      <c r="C15" s="23">
        <v>4</v>
      </c>
      <c r="D15" s="40">
        <f t="shared" si="0"/>
        <v>6.2111801242236021E-3</v>
      </c>
      <c r="E15" s="34"/>
      <c r="F15" s="51" t="s">
        <v>485</v>
      </c>
      <c r="G15" s="23">
        <v>3</v>
      </c>
      <c r="H15" s="40">
        <f t="shared" si="1"/>
        <v>4.1322314049586778E-3</v>
      </c>
      <c r="I15" s="34"/>
    </row>
    <row r="16" spans="2:10" ht="13.2" customHeight="1" x14ac:dyDescent="0.15">
      <c r="B16" s="130" t="s">
        <v>270</v>
      </c>
      <c r="C16" s="23">
        <f>SUM(C6:C15)</f>
        <v>644</v>
      </c>
      <c r="D16" s="40">
        <f>SUM(D6:D15)</f>
        <v>0.99999999999999989</v>
      </c>
      <c r="E16" s="34"/>
      <c r="F16" s="130" t="s">
        <v>270</v>
      </c>
      <c r="G16" s="23">
        <f>SUM(G6:G15)</f>
        <v>726</v>
      </c>
      <c r="H16" s="40">
        <f>SUM(H6:H15)</f>
        <v>0.99999999999999989</v>
      </c>
      <c r="I16" s="34"/>
    </row>
    <row r="17" spans="2:10" ht="13.2" customHeight="1" x14ac:dyDescent="0.2"/>
    <row r="18" spans="2:10" ht="13.2" customHeight="1" x14ac:dyDescent="0.2"/>
    <row r="19" spans="2:10" s="126" customFormat="1" ht="25.05" customHeight="1" x14ac:dyDescent="0.2">
      <c r="B19" s="171" t="s">
        <v>256</v>
      </c>
      <c r="C19" s="172"/>
      <c r="D19" s="173"/>
      <c r="E19" s="112"/>
      <c r="F19" s="171" t="s">
        <v>257</v>
      </c>
      <c r="G19" s="172"/>
      <c r="H19" s="173"/>
      <c r="J19" s="66">
        <f>ROW()</f>
        <v>19</v>
      </c>
    </row>
    <row r="20" spans="2:10" ht="13.2" customHeight="1" x14ac:dyDescent="0.15">
      <c r="B20" s="37"/>
      <c r="C20" s="38" t="s">
        <v>315</v>
      </c>
      <c r="D20" s="38" t="s">
        <v>316</v>
      </c>
      <c r="E20" s="34"/>
      <c r="F20" s="37"/>
      <c r="G20" s="38" t="s">
        <v>315</v>
      </c>
      <c r="H20" s="38" t="s">
        <v>316</v>
      </c>
    </row>
    <row r="21" spans="2:10" ht="25.05" customHeight="1" x14ac:dyDescent="0.15">
      <c r="B21" s="51" t="s">
        <v>493</v>
      </c>
      <c r="C21" s="23">
        <f>161-3</f>
        <v>158</v>
      </c>
      <c r="D21" s="40">
        <f t="shared" ref="D21:D26" si="2">C21/$C$27</f>
        <v>0.32310838445807771</v>
      </c>
      <c r="E21" s="34"/>
      <c r="F21" s="51" t="s">
        <v>494</v>
      </c>
      <c r="G21" s="23">
        <f>202-1</f>
        <v>201</v>
      </c>
      <c r="H21" s="40">
        <f t="shared" ref="H21:H29" si="3">G21/$G$30</f>
        <v>0.22635135135135134</v>
      </c>
    </row>
    <row r="22" spans="2:10" ht="25.05" customHeight="1" x14ac:dyDescent="0.15">
      <c r="B22" s="51" t="s">
        <v>508</v>
      </c>
      <c r="C22" s="23">
        <v>71</v>
      </c>
      <c r="D22" s="40">
        <f t="shared" si="2"/>
        <v>0.14519427402862986</v>
      </c>
      <c r="E22" s="34"/>
      <c r="F22" s="51" t="s">
        <v>509</v>
      </c>
      <c r="G22" s="23">
        <v>164</v>
      </c>
      <c r="H22" s="40">
        <f t="shared" si="3"/>
        <v>0.18468468468468469</v>
      </c>
    </row>
    <row r="23" spans="2:10" ht="25.05" customHeight="1" x14ac:dyDescent="0.15">
      <c r="B23" s="51" t="s">
        <v>348</v>
      </c>
      <c r="C23" s="23">
        <f>219-2</f>
        <v>217</v>
      </c>
      <c r="D23" s="40">
        <f t="shared" si="2"/>
        <v>0.44376278118609408</v>
      </c>
      <c r="E23" s="34"/>
      <c r="F23" s="51" t="s">
        <v>523</v>
      </c>
      <c r="G23" s="23">
        <f>168-4</f>
        <v>164</v>
      </c>
      <c r="H23" s="40">
        <f t="shared" si="3"/>
        <v>0.18468468468468469</v>
      </c>
    </row>
    <row r="24" spans="2:10" ht="37.049999999999997" customHeight="1" x14ac:dyDescent="0.15">
      <c r="B24" s="51" t="s">
        <v>533</v>
      </c>
      <c r="C24" s="23">
        <v>7</v>
      </c>
      <c r="D24" s="40">
        <f t="shared" si="2"/>
        <v>1.4314928425357873E-2</v>
      </c>
      <c r="E24" s="34"/>
      <c r="F24" s="51" t="s">
        <v>534</v>
      </c>
      <c r="G24" s="23">
        <f>105-2</f>
        <v>103</v>
      </c>
      <c r="H24" s="40">
        <f t="shared" si="3"/>
        <v>0.11599099099099099</v>
      </c>
    </row>
    <row r="25" spans="2:10" ht="25.05" customHeight="1" x14ac:dyDescent="0.15">
      <c r="B25" s="51" t="s">
        <v>543</v>
      </c>
      <c r="C25" s="23">
        <v>3</v>
      </c>
      <c r="D25" s="40">
        <f t="shared" si="2"/>
        <v>6.1349693251533744E-3</v>
      </c>
      <c r="E25" s="34"/>
      <c r="F25" s="51" t="s">
        <v>544</v>
      </c>
      <c r="G25" s="23">
        <v>38</v>
      </c>
      <c r="H25" s="40">
        <f t="shared" si="3"/>
        <v>4.2792792792792793E-2</v>
      </c>
    </row>
    <row r="26" spans="2:10" ht="37.049999999999997" customHeight="1" x14ac:dyDescent="0.15">
      <c r="B26" s="51" t="s">
        <v>549</v>
      </c>
      <c r="C26" s="23">
        <f>29 + 4</f>
        <v>33</v>
      </c>
      <c r="D26" s="40">
        <f t="shared" si="2"/>
        <v>6.7484662576687116E-2</v>
      </c>
      <c r="E26" s="34"/>
      <c r="F26" s="51" t="s">
        <v>552</v>
      </c>
      <c r="G26" s="23">
        <f>87-2</f>
        <v>85</v>
      </c>
      <c r="H26" s="40">
        <f t="shared" si="3"/>
        <v>9.5720720720720714E-2</v>
      </c>
    </row>
    <row r="27" spans="2:10" ht="37.049999999999997" customHeight="1" x14ac:dyDescent="0.15">
      <c r="B27" s="130" t="s">
        <v>270</v>
      </c>
      <c r="C27" s="23">
        <f>SUM(C21:C26)</f>
        <v>489</v>
      </c>
      <c r="D27" s="40">
        <f>SUM(D21:D26)</f>
        <v>1</v>
      </c>
      <c r="E27" s="34"/>
      <c r="F27" s="51" t="s">
        <v>558</v>
      </c>
      <c r="G27" s="23">
        <v>43</v>
      </c>
      <c r="H27" s="40">
        <f t="shared" si="3"/>
        <v>4.8423423423423421E-2</v>
      </c>
    </row>
    <row r="28" spans="2:10" ht="13.2" customHeight="1" x14ac:dyDescent="0.15">
      <c r="E28" s="34"/>
      <c r="F28" s="51" t="s">
        <v>563</v>
      </c>
      <c r="G28" s="23">
        <v>38</v>
      </c>
      <c r="H28" s="40">
        <f t="shared" si="3"/>
        <v>4.2792792792792793E-2</v>
      </c>
    </row>
    <row r="29" spans="2:10" ht="13.2" customHeight="1" x14ac:dyDescent="0.15">
      <c r="E29" s="34"/>
      <c r="F29" s="51" t="s">
        <v>283</v>
      </c>
      <c r="G29" s="23">
        <v>52</v>
      </c>
      <c r="H29" s="40">
        <f t="shared" si="3"/>
        <v>5.8558558558558557E-2</v>
      </c>
    </row>
    <row r="30" spans="2:10" ht="13.2" customHeight="1" x14ac:dyDescent="0.15">
      <c r="E30" s="34"/>
      <c r="F30" s="130" t="s">
        <v>270</v>
      </c>
      <c r="G30" s="23">
        <f>SUM(G21:G29)</f>
        <v>888</v>
      </c>
      <c r="H30" s="40">
        <f>SUM(H21:H29)</f>
        <v>0.99999999999999989</v>
      </c>
    </row>
  </sheetData>
  <mergeCells count="4">
    <mergeCell ref="B4:D4"/>
    <mergeCell ref="F4:H4"/>
    <mergeCell ref="B19:D19"/>
    <mergeCell ref="F19:H19"/>
  </mergeCells>
  <phoneticPr fontId="5"/>
  <pageMargins left="0.7" right="0.7" top="0.75" bottom="0.75" header="0.3" footer="0.3"/>
  <pageSetup paperSize="9" scale="92"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E20AD-6BC1-4DFF-931B-60D029CD454F}">
  <sheetPr codeName="Sheet32">
    <pageSetUpPr fitToPage="1"/>
  </sheetPr>
  <dimension ref="B2:J29"/>
  <sheetViews>
    <sheetView view="pageBreakPreview" zoomScaleNormal="100" zoomScaleSheetLayoutView="100" workbookViewId="0">
      <selection activeCell="F20" sqref="F20:H20"/>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2.21875" hidden="1" customWidth="1"/>
    <col min="238" max="238" width="2.21875" customWidth="1"/>
    <col min="239" max="239" width="25.77734375" customWidth="1"/>
    <col min="242" max="242" width="5.77734375" customWidth="1"/>
    <col min="243" max="243" width="25.77734375" customWidth="1"/>
    <col min="248" max="248" width="25.77734375" customWidth="1"/>
    <col min="494" max="494" width="2.21875" customWidth="1"/>
    <col min="495" max="495" width="25.77734375" customWidth="1"/>
    <col min="498" max="498" width="5.77734375" customWidth="1"/>
    <col min="499" max="499" width="25.77734375" customWidth="1"/>
    <col min="504" max="504" width="25.77734375" customWidth="1"/>
    <col min="750" max="750" width="2.21875" customWidth="1"/>
    <col min="751" max="751" width="25.77734375" customWidth="1"/>
    <col min="754" max="754" width="5.77734375" customWidth="1"/>
    <col min="755" max="755" width="25.77734375" customWidth="1"/>
    <col min="760" max="760" width="25.77734375" customWidth="1"/>
    <col min="1006" max="1006" width="2.21875" customWidth="1"/>
    <col min="1007" max="1007" width="25.77734375" customWidth="1"/>
    <col min="1010" max="1010" width="5.77734375" customWidth="1"/>
    <col min="1011" max="1011" width="25.77734375" customWidth="1"/>
    <col min="1016" max="1016" width="25.77734375" customWidth="1"/>
    <col min="1262" max="1262" width="2.21875" customWidth="1"/>
    <col min="1263" max="1263" width="25.77734375" customWidth="1"/>
    <col min="1266" max="1266" width="5.77734375" customWidth="1"/>
    <col min="1267" max="1267" width="25.77734375" customWidth="1"/>
    <col min="1272" max="1272" width="25.77734375" customWidth="1"/>
    <col min="1518" max="1518" width="2.21875" customWidth="1"/>
    <col min="1519" max="1519" width="25.77734375" customWidth="1"/>
    <col min="1522" max="1522" width="5.77734375" customWidth="1"/>
    <col min="1523" max="1523" width="25.77734375" customWidth="1"/>
    <col min="1528" max="1528" width="25.77734375" customWidth="1"/>
    <col min="1774" max="1774" width="2.21875" customWidth="1"/>
    <col min="1775" max="1775" width="25.77734375" customWidth="1"/>
    <col min="1778" max="1778" width="5.77734375" customWidth="1"/>
    <col min="1779" max="1779" width="25.77734375" customWidth="1"/>
    <col min="1784" max="1784" width="25.77734375" customWidth="1"/>
    <col min="2030" max="2030" width="2.21875" customWidth="1"/>
    <col min="2031" max="2031" width="25.77734375" customWidth="1"/>
    <col min="2034" max="2034" width="5.77734375" customWidth="1"/>
    <col min="2035" max="2035" width="25.77734375" customWidth="1"/>
    <col min="2040" max="2040" width="25.77734375" customWidth="1"/>
    <col min="2286" max="2286" width="2.21875" customWidth="1"/>
    <col min="2287" max="2287" width="25.77734375" customWidth="1"/>
    <col min="2290" max="2290" width="5.77734375" customWidth="1"/>
    <col min="2291" max="2291" width="25.77734375" customWidth="1"/>
    <col min="2296" max="2296" width="25.77734375" customWidth="1"/>
    <col min="2542" max="2542" width="2.21875" customWidth="1"/>
    <col min="2543" max="2543" width="25.77734375" customWidth="1"/>
    <col min="2546" max="2546" width="5.77734375" customWidth="1"/>
    <col min="2547" max="2547" width="25.77734375" customWidth="1"/>
    <col min="2552" max="2552" width="25.77734375" customWidth="1"/>
    <col min="2798" max="2798" width="2.21875" customWidth="1"/>
    <col min="2799" max="2799" width="25.77734375" customWidth="1"/>
    <col min="2802" max="2802" width="5.77734375" customWidth="1"/>
    <col min="2803" max="2803" width="25.77734375" customWidth="1"/>
    <col min="2808" max="2808" width="25.77734375" customWidth="1"/>
    <col min="3054" max="3054" width="2.21875" customWidth="1"/>
    <col min="3055" max="3055" width="25.77734375" customWidth="1"/>
    <col min="3058" max="3058" width="5.77734375" customWidth="1"/>
    <col min="3059" max="3059" width="25.77734375" customWidth="1"/>
    <col min="3064" max="3064" width="25.77734375" customWidth="1"/>
    <col min="3310" max="3310" width="2.21875" customWidth="1"/>
    <col min="3311" max="3311" width="25.77734375" customWidth="1"/>
    <col min="3314" max="3314" width="5.77734375" customWidth="1"/>
    <col min="3315" max="3315" width="25.77734375" customWidth="1"/>
    <col min="3320" max="3320" width="25.77734375" customWidth="1"/>
    <col min="3566" max="3566" width="2.21875" customWidth="1"/>
    <col min="3567" max="3567" width="25.77734375" customWidth="1"/>
    <col min="3570" max="3570" width="5.77734375" customWidth="1"/>
    <col min="3571" max="3571" width="25.77734375" customWidth="1"/>
    <col min="3576" max="3576" width="25.77734375" customWidth="1"/>
    <col min="3822" max="3822" width="2.21875" customWidth="1"/>
    <col min="3823" max="3823" width="25.77734375" customWidth="1"/>
    <col min="3826" max="3826" width="5.77734375" customWidth="1"/>
    <col min="3827" max="3827" width="25.77734375" customWidth="1"/>
    <col min="3832" max="3832" width="25.77734375" customWidth="1"/>
    <col min="4078" max="4078" width="2.21875" customWidth="1"/>
    <col min="4079" max="4079" width="25.77734375" customWidth="1"/>
    <col min="4082" max="4082" width="5.77734375" customWidth="1"/>
    <col min="4083" max="4083" width="25.77734375" customWidth="1"/>
    <col min="4088" max="4088" width="25.77734375" customWidth="1"/>
    <col min="4334" max="4334" width="2.21875" customWidth="1"/>
    <col min="4335" max="4335" width="25.77734375" customWidth="1"/>
    <col min="4338" max="4338" width="5.77734375" customWidth="1"/>
    <col min="4339" max="4339" width="25.77734375" customWidth="1"/>
    <col min="4344" max="4344" width="25.77734375" customWidth="1"/>
    <col min="4590" max="4590" width="2.21875" customWidth="1"/>
    <col min="4591" max="4591" width="25.77734375" customWidth="1"/>
    <col min="4594" max="4594" width="5.77734375" customWidth="1"/>
    <col min="4595" max="4595" width="25.77734375" customWidth="1"/>
    <col min="4600" max="4600" width="25.77734375" customWidth="1"/>
    <col min="4846" max="4846" width="2.21875" customWidth="1"/>
    <col min="4847" max="4847" width="25.77734375" customWidth="1"/>
    <col min="4850" max="4850" width="5.77734375" customWidth="1"/>
    <col min="4851" max="4851" width="25.77734375" customWidth="1"/>
    <col min="4856" max="4856" width="25.77734375" customWidth="1"/>
    <col min="5102" max="5102" width="2.21875" customWidth="1"/>
    <col min="5103" max="5103" width="25.77734375" customWidth="1"/>
    <col min="5106" max="5106" width="5.77734375" customWidth="1"/>
    <col min="5107" max="5107" width="25.77734375" customWidth="1"/>
    <col min="5112" max="5112" width="25.77734375" customWidth="1"/>
    <col min="5358" max="5358" width="2.21875" customWidth="1"/>
    <col min="5359" max="5359" width="25.77734375" customWidth="1"/>
    <col min="5362" max="5362" width="5.77734375" customWidth="1"/>
    <col min="5363" max="5363" width="25.77734375" customWidth="1"/>
    <col min="5368" max="5368" width="25.77734375" customWidth="1"/>
    <col min="5614" max="5614" width="2.21875" customWidth="1"/>
    <col min="5615" max="5615" width="25.77734375" customWidth="1"/>
    <col min="5618" max="5618" width="5.77734375" customWidth="1"/>
    <col min="5619" max="5619" width="25.77734375" customWidth="1"/>
    <col min="5624" max="5624" width="25.77734375" customWidth="1"/>
    <col min="5870" max="5870" width="2.21875" customWidth="1"/>
    <col min="5871" max="5871" width="25.77734375" customWidth="1"/>
    <col min="5874" max="5874" width="5.77734375" customWidth="1"/>
    <col min="5875" max="5875" width="25.77734375" customWidth="1"/>
    <col min="5880" max="5880" width="25.77734375" customWidth="1"/>
    <col min="6126" max="6126" width="2.21875" customWidth="1"/>
    <col min="6127" max="6127" width="25.77734375" customWidth="1"/>
    <col min="6130" max="6130" width="5.77734375" customWidth="1"/>
    <col min="6131" max="6131" width="25.77734375" customWidth="1"/>
    <col min="6136" max="6136" width="25.77734375" customWidth="1"/>
    <col min="6382" max="6382" width="2.21875" customWidth="1"/>
    <col min="6383" max="6383" width="25.77734375" customWidth="1"/>
    <col min="6386" max="6386" width="5.77734375" customWidth="1"/>
    <col min="6387" max="6387" width="25.77734375" customWidth="1"/>
    <col min="6392" max="6392" width="25.77734375" customWidth="1"/>
    <col min="6638" max="6638" width="2.21875" customWidth="1"/>
    <col min="6639" max="6639" width="25.77734375" customWidth="1"/>
    <col min="6642" max="6642" width="5.77734375" customWidth="1"/>
    <col min="6643" max="6643" width="25.77734375" customWidth="1"/>
    <col min="6648" max="6648" width="25.77734375" customWidth="1"/>
    <col min="6894" max="6894" width="2.21875" customWidth="1"/>
    <col min="6895" max="6895" width="25.77734375" customWidth="1"/>
    <col min="6898" max="6898" width="5.77734375" customWidth="1"/>
    <col min="6899" max="6899" width="25.77734375" customWidth="1"/>
    <col min="6904" max="6904" width="25.77734375" customWidth="1"/>
    <col min="7150" max="7150" width="2.21875" customWidth="1"/>
    <col min="7151" max="7151" width="25.77734375" customWidth="1"/>
    <col min="7154" max="7154" width="5.77734375" customWidth="1"/>
    <col min="7155" max="7155" width="25.77734375" customWidth="1"/>
    <col min="7160" max="7160" width="25.77734375" customWidth="1"/>
    <col min="7406" max="7406" width="2.21875" customWidth="1"/>
    <col min="7407" max="7407" width="25.77734375" customWidth="1"/>
    <col min="7410" max="7410" width="5.77734375" customWidth="1"/>
    <col min="7411" max="7411" width="25.77734375" customWidth="1"/>
    <col min="7416" max="7416" width="25.77734375" customWidth="1"/>
    <col min="7662" max="7662" width="2.21875" customWidth="1"/>
    <col min="7663" max="7663" width="25.77734375" customWidth="1"/>
    <col min="7666" max="7666" width="5.77734375" customWidth="1"/>
    <col min="7667" max="7667" width="25.77734375" customWidth="1"/>
    <col min="7672" max="7672" width="25.77734375" customWidth="1"/>
    <col min="7918" max="7918" width="2.21875" customWidth="1"/>
    <col min="7919" max="7919" width="25.77734375" customWidth="1"/>
    <col min="7922" max="7922" width="5.77734375" customWidth="1"/>
    <col min="7923" max="7923" width="25.77734375" customWidth="1"/>
    <col min="7928" max="7928" width="25.77734375" customWidth="1"/>
    <col min="8174" max="8174" width="2.21875" customWidth="1"/>
    <col min="8175" max="8175" width="25.77734375" customWidth="1"/>
    <col min="8178" max="8178" width="5.77734375" customWidth="1"/>
    <col min="8179" max="8179" width="25.77734375" customWidth="1"/>
    <col min="8184" max="8184" width="25.77734375" customWidth="1"/>
    <col min="8430" max="8430" width="2.21875" customWidth="1"/>
    <col min="8431" max="8431" width="25.77734375" customWidth="1"/>
    <col min="8434" max="8434" width="5.77734375" customWidth="1"/>
    <col min="8435" max="8435" width="25.77734375" customWidth="1"/>
    <col min="8440" max="8440" width="25.77734375" customWidth="1"/>
    <col min="8686" max="8686" width="2.21875" customWidth="1"/>
    <col min="8687" max="8687" width="25.77734375" customWidth="1"/>
    <col min="8690" max="8690" width="5.77734375" customWidth="1"/>
    <col min="8691" max="8691" width="25.77734375" customWidth="1"/>
    <col min="8696" max="8696" width="25.77734375" customWidth="1"/>
    <col min="8942" max="8942" width="2.21875" customWidth="1"/>
    <col min="8943" max="8943" width="25.77734375" customWidth="1"/>
    <col min="8946" max="8946" width="5.77734375" customWidth="1"/>
    <col min="8947" max="8947" width="25.77734375" customWidth="1"/>
    <col min="8952" max="8952" width="25.77734375" customWidth="1"/>
    <col min="9198" max="9198" width="2.21875" customWidth="1"/>
    <col min="9199" max="9199" width="25.77734375" customWidth="1"/>
    <col min="9202" max="9202" width="5.77734375" customWidth="1"/>
    <col min="9203" max="9203" width="25.77734375" customWidth="1"/>
    <col min="9208" max="9208" width="25.77734375" customWidth="1"/>
    <col min="9454" max="9454" width="2.21875" customWidth="1"/>
    <col min="9455" max="9455" width="25.77734375" customWidth="1"/>
    <col min="9458" max="9458" width="5.77734375" customWidth="1"/>
    <col min="9459" max="9459" width="25.77734375" customWidth="1"/>
    <col min="9464" max="9464" width="25.77734375" customWidth="1"/>
    <col min="9710" max="9710" width="2.21875" customWidth="1"/>
    <col min="9711" max="9711" width="25.77734375" customWidth="1"/>
    <col min="9714" max="9714" width="5.77734375" customWidth="1"/>
    <col min="9715" max="9715" width="25.77734375" customWidth="1"/>
    <col min="9720" max="9720" width="25.77734375" customWidth="1"/>
    <col min="9966" max="9966" width="2.21875" customWidth="1"/>
    <col min="9967" max="9967" width="25.77734375" customWidth="1"/>
    <col min="9970" max="9970" width="5.77734375" customWidth="1"/>
    <col min="9971" max="9971" width="25.77734375" customWidth="1"/>
    <col min="9976" max="9976" width="25.77734375" customWidth="1"/>
    <col min="10222" max="10222" width="2.21875" customWidth="1"/>
    <col min="10223" max="10223" width="25.77734375" customWidth="1"/>
    <col min="10226" max="10226" width="5.77734375" customWidth="1"/>
    <col min="10227" max="10227" width="25.77734375" customWidth="1"/>
    <col min="10232" max="10232" width="25.77734375" customWidth="1"/>
    <col min="10478" max="10478" width="2.21875" customWidth="1"/>
    <col min="10479" max="10479" width="25.77734375" customWidth="1"/>
    <col min="10482" max="10482" width="5.77734375" customWidth="1"/>
    <col min="10483" max="10483" width="25.77734375" customWidth="1"/>
    <col min="10488" max="10488" width="25.77734375" customWidth="1"/>
    <col min="10734" max="10734" width="2.21875" customWidth="1"/>
    <col min="10735" max="10735" width="25.77734375" customWidth="1"/>
    <col min="10738" max="10738" width="5.77734375" customWidth="1"/>
    <col min="10739" max="10739" width="25.77734375" customWidth="1"/>
    <col min="10744" max="10744" width="25.77734375" customWidth="1"/>
    <col min="10990" max="10990" width="2.21875" customWidth="1"/>
    <col min="10991" max="10991" width="25.77734375" customWidth="1"/>
    <col min="10994" max="10994" width="5.77734375" customWidth="1"/>
    <col min="10995" max="10995" width="25.77734375" customWidth="1"/>
    <col min="11000" max="11000" width="25.77734375" customWidth="1"/>
    <col min="11246" max="11246" width="2.21875" customWidth="1"/>
    <col min="11247" max="11247" width="25.77734375" customWidth="1"/>
    <col min="11250" max="11250" width="5.77734375" customWidth="1"/>
    <col min="11251" max="11251" width="25.77734375" customWidth="1"/>
    <col min="11256" max="11256" width="25.77734375" customWidth="1"/>
    <col min="11502" max="11502" width="2.21875" customWidth="1"/>
    <col min="11503" max="11503" width="25.77734375" customWidth="1"/>
    <col min="11506" max="11506" width="5.77734375" customWidth="1"/>
    <col min="11507" max="11507" width="25.77734375" customWidth="1"/>
    <col min="11512" max="11512" width="25.77734375" customWidth="1"/>
    <col min="11758" max="11758" width="2.21875" customWidth="1"/>
    <col min="11759" max="11759" width="25.77734375" customWidth="1"/>
    <col min="11762" max="11762" width="5.77734375" customWidth="1"/>
    <col min="11763" max="11763" width="25.77734375" customWidth="1"/>
    <col min="11768" max="11768" width="25.77734375" customWidth="1"/>
    <col min="12014" max="12014" width="2.21875" customWidth="1"/>
    <col min="12015" max="12015" width="25.77734375" customWidth="1"/>
    <col min="12018" max="12018" width="5.77734375" customWidth="1"/>
    <col min="12019" max="12019" width="25.77734375" customWidth="1"/>
    <col min="12024" max="12024" width="25.77734375" customWidth="1"/>
    <col min="12270" max="12270" width="2.21875" customWidth="1"/>
    <col min="12271" max="12271" width="25.77734375" customWidth="1"/>
    <col min="12274" max="12274" width="5.77734375" customWidth="1"/>
    <col min="12275" max="12275" width="25.77734375" customWidth="1"/>
    <col min="12280" max="12280" width="25.77734375" customWidth="1"/>
    <col min="12526" max="12526" width="2.21875" customWidth="1"/>
    <col min="12527" max="12527" width="25.77734375" customWidth="1"/>
    <col min="12530" max="12530" width="5.77734375" customWidth="1"/>
    <col min="12531" max="12531" width="25.77734375" customWidth="1"/>
    <col min="12536" max="12536" width="25.77734375" customWidth="1"/>
    <col min="12782" max="12782" width="2.21875" customWidth="1"/>
    <col min="12783" max="12783" width="25.77734375" customWidth="1"/>
    <col min="12786" max="12786" width="5.77734375" customWidth="1"/>
    <col min="12787" max="12787" width="25.77734375" customWidth="1"/>
    <col min="12792" max="12792" width="25.77734375" customWidth="1"/>
    <col min="13038" max="13038" width="2.21875" customWidth="1"/>
    <col min="13039" max="13039" width="25.77734375" customWidth="1"/>
    <col min="13042" max="13042" width="5.77734375" customWidth="1"/>
    <col min="13043" max="13043" width="25.77734375" customWidth="1"/>
    <col min="13048" max="13048" width="25.77734375" customWidth="1"/>
    <col min="13294" max="13294" width="2.21875" customWidth="1"/>
    <col min="13295" max="13295" width="25.77734375" customWidth="1"/>
    <col min="13298" max="13298" width="5.77734375" customWidth="1"/>
    <col min="13299" max="13299" width="25.77734375" customWidth="1"/>
    <col min="13304" max="13304" width="25.77734375" customWidth="1"/>
    <col min="13550" max="13550" width="2.21875" customWidth="1"/>
    <col min="13551" max="13551" width="25.77734375" customWidth="1"/>
    <col min="13554" max="13554" width="5.77734375" customWidth="1"/>
    <col min="13555" max="13555" width="25.77734375" customWidth="1"/>
    <col min="13560" max="13560" width="25.77734375" customWidth="1"/>
    <col min="13806" max="13806" width="2.21875" customWidth="1"/>
    <col min="13807" max="13807" width="25.77734375" customWidth="1"/>
    <col min="13810" max="13810" width="5.77734375" customWidth="1"/>
    <col min="13811" max="13811" width="25.77734375" customWidth="1"/>
    <col min="13816" max="13816" width="25.77734375" customWidth="1"/>
    <col min="14062" max="14062" width="2.21875" customWidth="1"/>
    <col min="14063" max="14063" width="25.77734375" customWidth="1"/>
    <col min="14066" max="14066" width="5.77734375" customWidth="1"/>
    <col min="14067" max="14067" width="25.77734375" customWidth="1"/>
    <col min="14072" max="14072" width="25.77734375" customWidth="1"/>
    <col min="14318" max="14318" width="2.21875" customWidth="1"/>
    <col min="14319" max="14319" width="25.77734375" customWidth="1"/>
    <col min="14322" max="14322" width="5.77734375" customWidth="1"/>
    <col min="14323" max="14323" width="25.77734375" customWidth="1"/>
    <col min="14328" max="14328" width="25.77734375" customWidth="1"/>
    <col min="14574" max="14574" width="2.21875" customWidth="1"/>
    <col min="14575" max="14575" width="25.77734375" customWidth="1"/>
    <col min="14578" max="14578" width="5.77734375" customWidth="1"/>
    <col min="14579" max="14579" width="25.77734375" customWidth="1"/>
    <col min="14584" max="14584" width="25.77734375" customWidth="1"/>
    <col min="14830" max="14830" width="2.21875" customWidth="1"/>
    <col min="14831" max="14831" width="25.77734375" customWidth="1"/>
    <col min="14834" max="14834" width="5.77734375" customWidth="1"/>
    <col min="14835" max="14835" width="25.77734375" customWidth="1"/>
    <col min="14840" max="14840" width="25.77734375" customWidth="1"/>
    <col min="15086" max="15086" width="2.21875" customWidth="1"/>
    <col min="15087" max="15087" width="25.77734375" customWidth="1"/>
    <col min="15090" max="15090" width="5.77734375" customWidth="1"/>
    <col min="15091" max="15091" width="25.77734375" customWidth="1"/>
    <col min="15096" max="15096" width="25.77734375" customWidth="1"/>
    <col min="15342" max="15342" width="2.21875" customWidth="1"/>
    <col min="15343" max="15343" width="25.77734375" customWidth="1"/>
    <col min="15346" max="15346" width="5.77734375" customWidth="1"/>
    <col min="15347" max="15347" width="25.77734375" customWidth="1"/>
    <col min="15352" max="15352" width="25.77734375" customWidth="1"/>
    <col min="15598" max="15598" width="2.21875" customWidth="1"/>
    <col min="15599" max="15599" width="25.77734375" customWidth="1"/>
    <col min="15602" max="15602" width="5.77734375" customWidth="1"/>
    <col min="15603" max="15603" width="25.77734375" customWidth="1"/>
    <col min="15608" max="15608" width="25.77734375" customWidth="1"/>
    <col min="15854" max="15854" width="2.21875" customWidth="1"/>
    <col min="15855" max="15855" width="25.77734375" customWidth="1"/>
    <col min="15858" max="15858" width="5.77734375" customWidth="1"/>
    <col min="15859" max="15859" width="25.77734375" customWidth="1"/>
    <col min="15864" max="15864" width="25.77734375" customWidth="1"/>
    <col min="16110" max="16110" width="2.21875" customWidth="1"/>
    <col min="16111" max="16111" width="25.77734375" customWidth="1"/>
    <col min="16114" max="16114" width="5.77734375" customWidth="1"/>
    <col min="16115" max="16115" width="25.77734375" customWidth="1"/>
    <col min="16120" max="16120" width="25.77734375" customWidth="1"/>
  </cols>
  <sheetData>
    <row r="2" spans="2:10" ht="16.2" x14ac:dyDescent="0.2">
      <c r="B2" s="54" t="s">
        <v>951</v>
      </c>
      <c r="C2" s="55"/>
      <c r="D2" s="55"/>
      <c r="E2" s="55"/>
      <c r="F2" s="55"/>
      <c r="G2" s="55"/>
      <c r="H2" s="55"/>
      <c r="I2" s="55"/>
    </row>
    <row r="4" spans="2:10" s="112" customFormat="1" ht="37.049999999999997" customHeight="1" x14ac:dyDescent="0.15">
      <c r="B4" s="171" t="s">
        <v>258</v>
      </c>
      <c r="C4" s="172"/>
      <c r="D4" s="173"/>
      <c r="F4" s="171" t="s">
        <v>371</v>
      </c>
      <c r="G4" s="172"/>
      <c r="H4" s="173"/>
      <c r="J4" s="66">
        <f>ROW()</f>
        <v>4</v>
      </c>
    </row>
    <row r="5" spans="2:10" s="21" customFormat="1" ht="13.2" customHeight="1" x14ac:dyDescent="0.15">
      <c r="B5" s="37"/>
      <c r="C5" s="38" t="s">
        <v>315</v>
      </c>
      <c r="D5" s="38" t="s">
        <v>316</v>
      </c>
      <c r="E5" s="34"/>
      <c r="F5" s="37"/>
      <c r="G5" s="38" t="s">
        <v>315</v>
      </c>
      <c r="H5" s="38" t="s">
        <v>316</v>
      </c>
      <c r="I5" s="34"/>
    </row>
    <row r="6" spans="2:10" s="21" customFormat="1" ht="25.05" customHeight="1" x14ac:dyDescent="0.15">
      <c r="B6" s="51" t="s">
        <v>495</v>
      </c>
      <c r="C6" s="23">
        <f>306-3</f>
        <v>303</v>
      </c>
      <c r="D6" s="40">
        <f>C6/$C$10</f>
        <v>0.61963190184049077</v>
      </c>
      <c r="E6" s="34"/>
      <c r="F6" s="51" t="s">
        <v>496</v>
      </c>
      <c r="G6" s="23">
        <f>99-1</f>
        <v>98</v>
      </c>
      <c r="H6" s="40">
        <f t="shared" ref="H6:H16" si="0">G6/$G$17</f>
        <v>0.29518072289156627</v>
      </c>
      <c r="I6" s="34"/>
    </row>
    <row r="7" spans="2:10" s="21" customFormat="1" ht="25.05" customHeight="1" x14ac:dyDescent="0.15">
      <c r="B7" s="51" t="s">
        <v>510</v>
      </c>
      <c r="C7" s="23">
        <f>161-2</f>
        <v>159</v>
      </c>
      <c r="D7" s="40">
        <f>C7/$C$10</f>
        <v>0.32515337423312884</v>
      </c>
      <c r="E7" s="34"/>
      <c r="F7" s="51" t="s">
        <v>511</v>
      </c>
      <c r="G7" s="23">
        <v>32</v>
      </c>
      <c r="H7" s="40">
        <f t="shared" si="0"/>
        <v>9.6385542168674704E-2</v>
      </c>
      <c r="I7" s="34"/>
    </row>
    <row r="8" spans="2:10" s="21" customFormat="1" ht="13.2" customHeight="1" x14ac:dyDescent="0.15">
      <c r="B8" s="51" t="s">
        <v>515</v>
      </c>
      <c r="C8" s="23">
        <v>22</v>
      </c>
      <c r="D8" s="40">
        <f>C8/$C$10</f>
        <v>4.4989775051124746E-2</v>
      </c>
      <c r="E8" s="34"/>
      <c r="F8" s="51" t="s">
        <v>524</v>
      </c>
      <c r="G8" s="23">
        <f>55-1</f>
        <v>54</v>
      </c>
      <c r="H8" s="40">
        <f t="shared" si="0"/>
        <v>0.16265060240963855</v>
      </c>
      <c r="I8" s="34"/>
    </row>
    <row r="9" spans="2:10" s="21" customFormat="1" ht="25.05" customHeight="1" x14ac:dyDescent="0.15">
      <c r="B9" s="51" t="s">
        <v>282</v>
      </c>
      <c r="C9" s="23">
        <v>5</v>
      </c>
      <c r="D9" s="40">
        <f>C9/$C$10</f>
        <v>1.0224948875255624E-2</v>
      </c>
      <c r="E9" s="34"/>
      <c r="F9" s="51" t="s">
        <v>535</v>
      </c>
      <c r="G9" s="23">
        <v>24</v>
      </c>
      <c r="H9" s="40">
        <f t="shared" si="0"/>
        <v>7.2289156626506021E-2</v>
      </c>
      <c r="I9" s="34"/>
    </row>
    <row r="10" spans="2:10" s="21" customFormat="1" ht="13.2" customHeight="1" x14ac:dyDescent="0.15">
      <c r="B10" s="130" t="s">
        <v>270</v>
      </c>
      <c r="C10" s="23">
        <f>SUM(C6:C9)</f>
        <v>489</v>
      </c>
      <c r="D10" s="40">
        <f>SUM(D6:D9)</f>
        <v>1</v>
      </c>
      <c r="E10" s="34"/>
      <c r="F10" s="51" t="s">
        <v>545</v>
      </c>
      <c r="G10" s="23">
        <v>27</v>
      </c>
      <c r="H10" s="40">
        <f t="shared" si="0"/>
        <v>8.1325301204819275E-2</v>
      </c>
      <c r="I10" s="34"/>
    </row>
    <row r="11" spans="2:10" s="21" customFormat="1" ht="25.05" customHeight="1" x14ac:dyDescent="0.15">
      <c r="B11"/>
      <c r="C11"/>
      <c r="D11"/>
      <c r="E11" s="34"/>
      <c r="F11" s="51" t="s">
        <v>553</v>
      </c>
      <c r="G11" s="23">
        <v>11</v>
      </c>
      <c r="H11" s="40">
        <f t="shared" si="0"/>
        <v>3.313253012048193E-2</v>
      </c>
      <c r="I11" s="34"/>
    </row>
    <row r="12" spans="2:10" s="21" customFormat="1" ht="25.05" customHeight="1" x14ac:dyDescent="0.15">
      <c r="B12"/>
      <c r="C12"/>
      <c r="D12"/>
      <c r="E12" s="34"/>
      <c r="F12" s="51" t="s">
        <v>559</v>
      </c>
      <c r="G12" s="23">
        <v>33</v>
      </c>
      <c r="H12" s="40">
        <f t="shared" si="0"/>
        <v>9.9397590361445784E-2</v>
      </c>
      <c r="I12" s="34"/>
    </row>
    <row r="13" spans="2:10" s="21" customFormat="1" ht="13.2" customHeight="1" x14ac:dyDescent="0.15">
      <c r="B13"/>
      <c r="C13"/>
      <c r="D13"/>
      <c r="E13" s="34"/>
      <c r="F13" s="51" t="s">
        <v>564</v>
      </c>
      <c r="G13" s="23">
        <v>3</v>
      </c>
      <c r="H13" s="40">
        <f t="shared" si="0"/>
        <v>9.0361445783132526E-3</v>
      </c>
      <c r="I13" s="34"/>
    </row>
    <row r="14" spans="2:10" ht="25.05" customHeight="1" x14ac:dyDescent="0.15">
      <c r="E14" s="34"/>
      <c r="F14" s="51" t="s">
        <v>567</v>
      </c>
      <c r="G14" s="23">
        <v>11</v>
      </c>
      <c r="H14" s="40">
        <f t="shared" si="0"/>
        <v>3.313253012048193E-2</v>
      </c>
      <c r="I14" s="34"/>
    </row>
    <row r="15" spans="2:10" ht="13.2" customHeight="1" x14ac:dyDescent="0.15">
      <c r="E15" s="34"/>
      <c r="F15" s="51" t="s">
        <v>569</v>
      </c>
      <c r="G15" s="23">
        <v>34</v>
      </c>
      <c r="H15" s="40">
        <f t="shared" si="0"/>
        <v>0.10240963855421686</v>
      </c>
      <c r="I15" s="34"/>
    </row>
    <row r="16" spans="2:10" ht="13.2" customHeight="1" x14ac:dyDescent="0.15">
      <c r="E16" s="34"/>
      <c r="F16" s="51" t="s">
        <v>308</v>
      </c>
      <c r="G16" s="23">
        <v>5</v>
      </c>
      <c r="H16" s="40">
        <f t="shared" si="0"/>
        <v>1.5060240963855422E-2</v>
      </c>
      <c r="I16" s="34"/>
    </row>
    <row r="17" spans="2:10" ht="13.2" customHeight="1" x14ac:dyDescent="0.15">
      <c r="E17" s="34"/>
      <c r="F17" s="130" t="s">
        <v>270</v>
      </c>
      <c r="G17" s="23">
        <f>SUM(G6:G16)</f>
        <v>332</v>
      </c>
      <c r="H17" s="40">
        <f>SUM(H6:H16)</f>
        <v>1</v>
      </c>
      <c r="I17" s="34"/>
    </row>
    <row r="18" spans="2:10" ht="13.2" customHeight="1" x14ac:dyDescent="0.2"/>
    <row r="19" spans="2:10" ht="13.2" customHeight="1" x14ac:dyDescent="0.2"/>
    <row r="20" spans="2:10" s="126" customFormat="1" ht="37.049999999999997" customHeight="1" x14ac:dyDescent="0.2">
      <c r="B20" s="171" t="s">
        <v>259</v>
      </c>
      <c r="C20" s="172"/>
      <c r="D20" s="173"/>
      <c r="E20" s="112"/>
      <c r="F20" s="171" t="s">
        <v>372</v>
      </c>
      <c r="G20" s="172"/>
      <c r="H20" s="173"/>
      <c r="J20" s="66">
        <f>ROW()</f>
        <v>20</v>
      </c>
    </row>
    <row r="21" spans="2:10" ht="13.2" customHeight="1" x14ac:dyDescent="0.15">
      <c r="B21" s="37"/>
      <c r="C21" s="38" t="s">
        <v>315</v>
      </c>
      <c r="D21" s="38" t="s">
        <v>316</v>
      </c>
      <c r="E21" s="34"/>
      <c r="F21" s="37"/>
      <c r="G21" s="38" t="s">
        <v>315</v>
      </c>
      <c r="H21" s="38" t="s">
        <v>316</v>
      </c>
    </row>
    <row r="22" spans="2:10" ht="13.2" customHeight="1" x14ac:dyDescent="0.15">
      <c r="B22" s="51" t="s">
        <v>495</v>
      </c>
      <c r="C22" s="23">
        <f>325-3</f>
        <v>322</v>
      </c>
      <c r="D22" s="40">
        <f>C22/$C$26</f>
        <v>0.65848670756646221</v>
      </c>
      <c r="E22" s="34"/>
      <c r="F22" s="51" t="s">
        <v>497</v>
      </c>
      <c r="G22" s="23">
        <f>88-2</f>
        <v>86</v>
      </c>
      <c r="H22" s="40">
        <f t="shared" ref="H22:H28" si="1">G22/$G$29</f>
        <v>0.35983263598326359</v>
      </c>
    </row>
    <row r="23" spans="2:10" ht="25.05" customHeight="1" x14ac:dyDescent="0.15">
      <c r="B23" s="51" t="s">
        <v>510</v>
      </c>
      <c r="C23" s="23">
        <f>118-1</f>
        <v>117</v>
      </c>
      <c r="D23" s="40">
        <f>C23/$C$26</f>
        <v>0.2392638036809816</v>
      </c>
      <c r="E23" s="34"/>
      <c r="F23" s="51" t="s">
        <v>512</v>
      </c>
      <c r="G23" s="23">
        <v>50</v>
      </c>
      <c r="H23" s="40">
        <f t="shared" si="1"/>
        <v>0.20920502092050208</v>
      </c>
    </row>
    <row r="24" spans="2:10" ht="25.05" customHeight="1" x14ac:dyDescent="0.15">
      <c r="B24" s="51" t="s">
        <v>515</v>
      </c>
      <c r="C24" s="23">
        <f>36-1</f>
        <v>35</v>
      </c>
      <c r="D24" s="40">
        <f>C24/$C$26</f>
        <v>7.1574642126789365E-2</v>
      </c>
      <c r="E24" s="34"/>
      <c r="F24" s="51" t="s">
        <v>525</v>
      </c>
      <c r="G24" s="23">
        <v>34</v>
      </c>
      <c r="H24" s="40">
        <f t="shared" si="1"/>
        <v>0.14225941422594143</v>
      </c>
    </row>
    <row r="25" spans="2:10" ht="25.05" customHeight="1" x14ac:dyDescent="0.15">
      <c r="B25" s="51" t="s">
        <v>282</v>
      </c>
      <c r="C25" s="23">
        <v>15</v>
      </c>
      <c r="D25" s="40">
        <f>C25/$C$26</f>
        <v>3.0674846625766871E-2</v>
      </c>
      <c r="E25" s="34"/>
      <c r="F25" s="51" t="s">
        <v>536</v>
      </c>
      <c r="G25" s="23">
        <f>30-1</f>
        <v>29</v>
      </c>
      <c r="H25" s="40">
        <f t="shared" si="1"/>
        <v>0.12133891213389121</v>
      </c>
    </row>
    <row r="26" spans="2:10" ht="13.2" customHeight="1" x14ac:dyDescent="0.15">
      <c r="B26" s="130" t="s">
        <v>270</v>
      </c>
      <c r="C26" s="23">
        <f>SUM(C22:C25)</f>
        <v>489</v>
      </c>
      <c r="D26" s="40">
        <f>SUM(D22:D25)</f>
        <v>1</v>
      </c>
      <c r="E26" s="34"/>
      <c r="F26" s="51" t="s">
        <v>546</v>
      </c>
      <c r="G26" s="23">
        <v>5</v>
      </c>
      <c r="H26" s="40">
        <f t="shared" si="1"/>
        <v>2.0920502092050208E-2</v>
      </c>
    </row>
    <row r="27" spans="2:10" ht="13.2" customHeight="1" x14ac:dyDescent="0.15">
      <c r="E27" s="34"/>
      <c r="F27" s="51" t="s">
        <v>554</v>
      </c>
      <c r="G27" s="23">
        <v>32</v>
      </c>
      <c r="H27" s="40">
        <f t="shared" si="1"/>
        <v>0.13389121338912133</v>
      </c>
    </row>
    <row r="28" spans="2:10" ht="13.2" customHeight="1" x14ac:dyDescent="0.15">
      <c r="E28" s="34"/>
      <c r="F28" s="51" t="s">
        <v>476</v>
      </c>
      <c r="G28" s="23">
        <v>3</v>
      </c>
      <c r="H28" s="40">
        <f t="shared" si="1"/>
        <v>1.2552301255230125E-2</v>
      </c>
    </row>
    <row r="29" spans="2:10" ht="13.2" customHeight="1" x14ac:dyDescent="0.15">
      <c r="E29" s="34"/>
      <c r="F29" s="130" t="s">
        <v>270</v>
      </c>
      <c r="G29" s="23">
        <f>SUM(G22:G28)</f>
        <v>239</v>
      </c>
      <c r="H29" s="40">
        <f>SUM(H22:H28)</f>
        <v>1</v>
      </c>
    </row>
  </sheetData>
  <mergeCells count="4">
    <mergeCell ref="B4:D4"/>
    <mergeCell ref="F4:H4"/>
    <mergeCell ref="B20:D20"/>
    <mergeCell ref="F20:H20"/>
  </mergeCells>
  <phoneticPr fontId="5"/>
  <pageMargins left="0.7" right="0.7" top="0.75" bottom="0.75" header="0.3" footer="0.3"/>
  <pageSetup paperSize="9" scale="92"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363CC-BD40-4F5C-A449-AFAD02E952BA}">
  <sheetPr codeName="Sheet33">
    <pageSetUpPr fitToPage="1"/>
  </sheetPr>
  <dimension ref="B2:J28"/>
  <sheetViews>
    <sheetView view="pageBreakPreview" zoomScaleNormal="100" zoomScaleSheetLayoutView="100" workbookViewId="0">
      <selection activeCell="F4" sqref="F4:H4"/>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2.21875" hidden="1" customWidth="1"/>
    <col min="245" max="245" width="2.21875" customWidth="1"/>
    <col min="246" max="246" width="25.77734375" customWidth="1"/>
    <col min="249" max="249" width="5.77734375" customWidth="1"/>
    <col min="250" max="250" width="25.77734375" customWidth="1"/>
    <col min="255" max="255" width="25.77734375" customWidth="1"/>
    <col min="501" max="501" width="2.21875" customWidth="1"/>
    <col min="502" max="502" width="25.77734375" customWidth="1"/>
    <col min="505" max="505" width="5.77734375" customWidth="1"/>
    <col min="506" max="506" width="25.77734375" customWidth="1"/>
    <col min="511" max="511" width="25.77734375" customWidth="1"/>
    <col min="757" max="757" width="2.21875" customWidth="1"/>
    <col min="758" max="758" width="25.77734375" customWidth="1"/>
    <col min="761" max="761" width="5.77734375" customWidth="1"/>
    <col min="762" max="762" width="25.77734375" customWidth="1"/>
    <col min="767" max="767" width="25.77734375" customWidth="1"/>
    <col min="1013" max="1013" width="2.21875" customWidth="1"/>
    <col min="1014" max="1014" width="25.77734375" customWidth="1"/>
    <col min="1017" max="1017" width="5.77734375" customWidth="1"/>
    <col min="1018" max="1018" width="25.77734375" customWidth="1"/>
    <col min="1023" max="1023" width="25.77734375" customWidth="1"/>
    <col min="1269" max="1269" width="2.21875" customWidth="1"/>
    <col min="1270" max="1270" width="25.77734375" customWidth="1"/>
    <col min="1273" max="1273" width="5.77734375" customWidth="1"/>
    <col min="1274" max="1274" width="25.77734375" customWidth="1"/>
    <col min="1279" max="1279" width="25.77734375" customWidth="1"/>
    <col min="1525" max="1525" width="2.21875" customWidth="1"/>
    <col min="1526" max="1526" width="25.77734375" customWidth="1"/>
    <col min="1529" max="1529" width="5.77734375" customWidth="1"/>
    <col min="1530" max="1530" width="25.77734375" customWidth="1"/>
    <col min="1535" max="1535" width="25.77734375" customWidth="1"/>
    <col min="1781" max="1781" width="2.21875" customWidth="1"/>
    <col min="1782" max="1782" width="25.77734375" customWidth="1"/>
    <col min="1785" max="1785" width="5.77734375" customWidth="1"/>
    <col min="1786" max="1786" width="25.77734375" customWidth="1"/>
    <col min="1791" max="1791" width="25.77734375" customWidth="1"/>
    <col min="2037" max="2037" width="2.21875" customWidth="1"/>
    <col min="2038" max="2038" width="25.77734375" customWidth="1"/>
    <col min="2041" max="2041" width="5.77734375" customWidth="1"/>
    <col min="2042" max="2042" width="25.77734375" customWidth="1"/>
    <col min="2047" max="2047" width="25.77734375" customWidth="1"/>
    <col min="2293" max="2293" width="2.21875" customWidth="1"/>
    <col min="2294" max="2294" width="25.77734375" customWidth="1"/>
    <col min="2297" max="2297" width="5.77734375" customWidth="1"/>
    <col min="2298" max="2298" width="25.77734375" customWidth="1"/>
    <col min="2303" max="2303" width="25.77734375" customWidth="1"/>
    <col min="2549" max="2549" width="2.21875" customWidth="1"/>
    <col min="2550" max="2550" width="25.77734375" customWidth="1"/>
    <col min="2553" max="2553" width="5.77734375" customWidth="1"/>
    <col min="2554" max="2554" width="25.77734375" customWidth="1"/>
    <col min="2559" max="2559" width="25.77734375" customWidth="1"/>
    <col min="2805" max="2805" width="2.21875" customWidth="1"/>
    <col min="2806" max="2806" width="25.77734375" customWidth="1"/>
    <col min="2809" max="2809" width="5.77734375" customWidth="1"/>
    <col min="2810" max="2810" width="25.77734375" customWidth="1"/>
    <col min="2815" max="2815" width="25.77734375" customWidth="1"/>
    <col min="3061" max="3061" width="2.21875" customWidth="1"/>
    <col min="3062" max="3062" width="25.77734375" customWidth="1"/>
    <col min="3065" max="3065" width="5.77734375" customWidth="1"/>
    <col min="3066" max="3066" width="25.77734375" customWidth="1"/>
    <col min="3071" max="3071" width="25.77734375" customWidth="1"/>
    <col min="3317" max="3317" width="2.21875" customWidth="1"/>
    <col min="3318" max="3318" width="25.77734375" customWidth="1"/>
    <col min="3321" max="3321" width="5.77734375" customWidth="1"/>
    <col min="3322" max="3322" width="25.77734375" customWidth="1"/>
    <col min="3327" max="3327" width="25.77734375" customWidth="1"/>
    <col min="3573" max="3573" width="2.21875" customWidth="1"/>
    <col min="3574" max="3574" width="25.77734375" customWidth="1"/>
    <col min="3577" max="3577" width="5.77734375" customWidth="1"/>
    <col min="3578" max="3578" width="25.77734375" customWidth="1"/>
    <col min="3583" max="3583" width="25.77734375" customWidth="1"/>
    <col min="3829" max="3829" width="2.21875" customWidth="1"/>
    <col min="3830" max="3830" width="25.77734375" customWidth="1"/>
    <col min="3833" max="3833" width="5.77734375" customWidth="1"/>
    <col min="3834" max="3834" width="25.77734375" customWidth="1"/>
    <col min="3839" max="3839" width="25.77734375" customWidth="1"/>
    <col min="4085" max="4085" width="2.21875" customWidth="1"/>
    <col min="4086" max="4086" width="25.77734375" customWidth="1"/>
    <col min="4089" max="4089" width="5.77734375" customWidth="1"/>
    <col min="4090" max="4090" width="25.77734375" customWidth="1"/>
    <col min="4095" max="4095" width="25.77734375" customWidth="1"/>
    <col min="4341" max="4341" width="2.21875" customWidth="1"/>
    <col min="4342" max="4342" width="25.77734375" customWidth="1"/>
    <col min="4345" max="4345" width="5.77734375" customWidth="1"/>
    <col min="4346" max="4346" width="25.77734375" customWidth="1"/>
    <col min="4351" max="4351" width="25.77734375" customWidth="1"/>
    <col min="4597" max="4597" width="2.21875" customWidth="1"/>
    <col min="4598" max="4598" width="25.77734375" customWidth="1"/>
    <col min="4601" max="4601" width="5.77734375" customWidth="1"/>
    <col min="4602" max="4602" width="25.77734375" customWidth="1"/>
    <col min="4607" max="4607" width="25.77734375" customWidth="1"/>
    <col min="4853" max="4853" width="2.21875" customWidth="1"/>
    <col min="4854" max="4854" width="25.77734375" customWidth="1"/>
    <col min="4857" max="4857" width="5.77734375" customWidth="1"/>
    <col min="4858" max="4858" width="25.77734375" customWidth="1"/>
    <col min="4863" max="4863" width="25.77734375" customWidth="1"/>
    <col min="5109" max="5109" width="2.21875" customWidth="1"/>
    <col min="5110" max="5110" width="25.77734375" customWidth="1"/>
    <col min="5113" max="5113" width="5.77734375" customWidth="1"/>
    <col min="5114" max="5114" width="25.77734375" customWidth="1"/>
    <col min="5119" max="5119" width="25.77734375" customWidth="1"/>
    <col min="5365" max="5365" width="2.21875" customWidth="1"/>
    <col min="5366" max="5366" width="25.77734375" customWidth="1"/>
    <col min="5369" max="5369" width="5.77734375" customWidth="1"/>
    <col min="5370" max="5370" width="25.77734375" customWidth="1"/>
    <col min="5375" max="5375" width="25.77734375" customWidth="1"/>
    <col min="5621" max="5621" width="2.21875" customWidth="1"/>
    <col min="5622" max="5622" width="25.77734375" customWidth="1"/>
    <col min="5625" max="5625" width="5.77734375" customWidth="1"/>
    <col min="5626" max="5626" width="25.77734375" customWidth="1"/>
    <col min="5631" max="5631" width="25.77734375" customWidth="1"/>
    <col min="5877" max="5877" width="2.21875" customWidth="1"/>
    <col min="5878" max="5878" width="25.77734375" customWidth="1"/>
    <col min="5881" max="5881" width="5.77734375" customWidth="1"/>
    <col min="5882" max="5882" width="25.77734375" customWidth="1"/>
    <col min="5887" max="5887" width="25.77734375" customWidth="1"/>
    <col min="6133" max="6133" width="2.21875" customWidth="1"/>
    <col min="6134" max="6134" width="25.77734375" customWidth="1"/>
    <col min="6137" max="6137" width="5.77734375" customWidth="1"/>
    <col min="6138" max="6138" width="25.77734375" customWidth="1"/>
    <col min="6143" max="6143" width="25.77734375" customWidth="1"/>
    <col min="6389" max="6389" width="2.21875" customWidth="1"/>
    <col min="6390" max="6390" width="25.77734375" customWidth="1"/>
    <col min="6393" max="6393" width="5.77734375" customWidth="1"/>
    <col min="6394" max="6394" width="25.77734375" customWidth="1"/>
    <col min="6399" max="6399" width="25.77734375" customWidth="1"/>
    <col min="6645" max="6645" width="2.21875" customWidth="1"/>
    <col min="6646" max="6646" width="25.77734375" customWidth="1"/>
    <col min="6649" max="6649" width="5.77734375" customWidth="1"/>
    <col min="6650" max="6650" width="25.77734375" customWidth="1"/>
    <col min="6655" max="6655" width="25.77734375" customWidth="1"/>
    <col min="6901" max="6901" width="2.21875" customWidth="1"/>
    <col min="6902" max="6902" width="25.77734375" customWidth="1"/>
    <col min="6905" max="6905" width="5.77734375" customWidth="1"/>
    <col min="6906" max="6906" width="25.77734375" customWidth="1"/>
    <col min="6911" max="6911" width="25.77734375" customWidth="1"/>
    <col min="7157" max="7157" width="2.21875" customWidth="1"/>
    <col min="7158" max="7158" width="25.77734375" customWidth="1"/>
    <col min="7161" max="7161" width="5.77734375" customWidth="1"/>
    <col min="7162" max="7162" width="25.77734375" customWidth="1"/>
    <col min="7167" max="7167" width="25.77734375" customWidth="1"/>
    <col min="7413" max="7413" width="2.21875" customWidth="1"/>
    <col min="7414" max="7414" width="25.77734375" customWidth="1"/>
    <col min="7417" max="7417" width="5.77734375" customWidth="1"/>
    <col min="7418" max="7418" width="25.77734375" customWidth="1"/>
    <col min="7423" max="7423" width="25.77734375" customWidth="1"/>
    <col min="7669" max="7669" width="2.21875" customWidth="1"/>
    <col min="7670" max="7670" width="25.77734375" customWidth="1"/>
    <col min="7673" max="7673" width="5.77734375" customWidth="1"/>
    <col min="7674" max="7674" width="25.77734375" customWidth="1"/>
    <col min="7679" max="7679" width="25.77734375" customWidth="1"/>
    <col min="7925" max="7925" width="2.21875" customWidth="1"/>
    <col min="7926" max="7926" width="25.77734375" customWidth="1"/>
    <col min="7929" max="7929" width="5.77734375" customWidth="1"/>
    <col min="7930" max="7930" width="25.77734375" customWidth="1"/>
    <col min="7935" max="7935" width="25.77734375" customWidth="1"/>
    <col min="8181" max="8181" width="2.21875" customWidth="1"/>
    <col min="8182" max="8182" width="25.77734375" customWidth="1"/>
    <col min="8185" max="8185" width="5.77734375" customWidth="1"/>
    <col min="8186" max="8186" width="25.77734375" customWidth="1"/>
    <col min="8191" max="8191" width="25.77734375" customWidth="1"/>
    <col min="8437" max="8437" width="2.21875" customWidth="1"/>
    <col min="8438" max="8438" width="25.77734375" customWidth="1"/>
    <col min="8441" max="8441" width="5.77734375" customWidth="1"/>
    <col min="8442" max="8442" width="25.77734375" customWidth="1"/>
    <col min="8447" max="8447" width="25.77734375" customWidth="1"/>
    <col min="8693" max="8693" width="2.21875" customWidth="1"/>
    <col min="8694" max="8694" width="25.77734375" customWidth="1"/>
    <col min="8697" max="8697" width="5.77734375" customWidth="1"/>
    <col min="8698" max="8698" width="25.77734375" customWidth="1"/>
    <col min="8703" max="8703" width="25.77734375" customWidth="1"/>
    <col min="8949" max="8949" width="2.21875" customWidth="1"/>
    <col min="8950" max="8950" width="25.77734375" customWidth="1"/>
    <col min="8953" max="8953" width="5.77734375" customWidth="1"/>
    <col min="8954" max="8954" width="25.77734375" customWidth="1"/>
    <col min="8959" max="8959" width="25.77734375" customWidth="1"/>
    <col min="9205" max="9205" width="2.21875" customWidth="1"/>
    <col min="9206" max="9206" width="25.77734375" customWidth="1"/>
    <col min="9209" max="9209" width="5.77734375" customWidth="1"/>
    <col min="9210" max="9210" width="25.77734375" customWidth="1"/>
    <col min="9215" max="9215" width="25.77734375" customWidth="1"/>
    <col min="9461" max="9461" width="2.21875" customWidth="1"/>
    <col min="9462" max="9462" width="25.77734375" customWidth="1"/>
    <col min="9465" max="9465" width="5.77734375" customWidth="1"/>
    <col min="9466" max="9466" width="25.77734375" customWidth="1"/>
    <col min="9471" max="9471" width="25.77734375" customWidth="1"/>
    <col min="9717" max="9717" width="2.21875" customWidth="1"/>
    <col min="9718" max="9718" width="25.77734375" customWidth="1"/>
    <col min="9721" max="9721" width="5.77734375" customWidth="1"/>
    <col min="9722" max="9722" width="25.77734375" customWidth="1"/>
    <col min="9727" max="9727" width="25.77734375" customWidth="1"/>
    <col min="9973" max="9973" width="2.21875" customWidth="1"/>
    <col min="9974" max="9974" width="25.77734375" customWidth="1"/>
    <col min="9977" max="9977" width="5.77734375" customWidth="1"/>
    <col min="9978" max="9978" width="25.77734375" customWidth="1"/>
    <col min="9983" max="9983" width="25.77734375" customWidth="1"/>
    <col min="10229" max="10229" width="2.21875" customWidth="1"/>
    <col min="10230" max="10230" width="25.77734375" customWidth="1"/>
    <col min="10233" max="10233" width="5.77734375" customWidth="1"/>
    <col min="10234" max="10234" width="25.77734375" customWidth="1"/>
    <col min="10239" max="10239" width="25.77734375" customWidth="1"/>
    <col min="10485" max="10485" width="2.21875" customWidth="1"/>
    <col min="10486" max="10486" width="25.77734375" customWidth="1"/>
    <col min="10489" max="10489" width="5.77734375" customWidth="1"/>
    <col min="10490" max="10490" width="25.77734375" customWidth="1"/>
    <col min="10495" max="10495" width="25.77734375" customWidth="1"/>
    <col min="10741" max="10741" width="2.21875" customWidth="1"/>
    <col min="10742" max="10742" width="25.77734375" customWidth="1"/>
    <col min="10745" max="10745" width="5.77734375" customWidth="1"/>
    <col min="10746" max="10746" width="25.77734375" customWidth="1"/>
    <col min="10751" max="10751" width="25.77734375" customWidth="1"/>
    <col min="10997" max="10997" width="2.21875" customWidth="1"/>
    <col min="10998" max="10998" width="25.77734375" customWidth="1"/>
    <col min="11001" max="11001" width="5.77734375" customWidth="1"/>
    <col min="11002" max="11002" width="25.77734375" customWidth="1"/>
    <col min="11007" max="11007" width="25.77734375" customWidth="1"/>
    <col min="11253" max="11253" width="2.21875" customWidth="1"/>
    <col min="11254" max="11254" width="25.77734375" customWidth="1"/>
    <col min="11257" max="11257" width="5.77734375" customWidth="1"/>
    <col min="11258" max="11258" width="25.77734375" customWidth="1"/>
    <col min="11263" max="11263" width="25.77734375" customWidth="1"/>
    <col min="11509" max="11509" width="2.21875" customWidth="1"/>
    <col min="11510" max="11510" width="25.77734375" customWidth="1"/>
    <col min="11513" max="11513" width="5.77734375" customWidth="1"/>
    <col min="11514" max="11514" width="25.77734375" customWidth="1"/>
    <col min="11519" max="11519" width="25.77734375" customWidth="1"/>
    <col min="11765" max="11765" width="2.21875" customWidth="1"/>
    <col min="11766" max="11766" width="25.77734375" customWidth="1"/>
    <col min="11769" max="11769" width="5.77734375" customWidth="1"/>
    <col min="11770" max="11770" width="25.77734375" customWidth="1"/>
    <col min="11775" max="11775" width="25.77734375" customWidth="1"/>
    <col min="12021" max="12021" width="2.21875" customWidth="1"/>
    <col min="12022" max="12022" width="25.77734375" customWidth="1"/>
    <col min="12025" max="12025" width="5.77734375" customWidth="1"/>
    <col min="12026" max="12026" width="25.77734375" customWidth="1"/>
    <col min="12031" max="12031" width="25.77734375" customWidth="1"/>
    <col min="12277" max="12277" width="2.21875" customWidth="1"/>
    <col min="12278" max="12278" width="25.77734375" customWidth="1"/>
    <col min="12281" max="12281" width="5.77734375" customWidth="1"/>
    <col min="12282" max="12282" width="25.77734375" customWidth="1"/>
    <col min="12287" max="12287" width="25.77734375" customWidth="1"/>
    <col min="12533" max="12533" width="2.21875" customWidth="1"/>
    <col min="12534" max="12534" width="25.77734375" customWidth="1"/>
    <col min="12537" max="12537" width="5.77734375" customWidth="1"/>
    <col min="12538" max="12538" width="25.77734375" customWidth="1"/>
    <col min="12543" max="12543" width="25.77734375" customWidth="1"/>
    <col min="12789" max="12789" width="2.21875" customWidth="1"/>
    <col min="12790" max="12790" width="25.77734375" customWidth="1"/>
    <col min="12793" max="12793" width="5.77734375" customWidth="1"/>
    <col min="12794" max="12794" width="25.77734375" customWidth="1"/>
    <col min="12799" max="12799" width="25.77734375" customWidth="1"/>
    <col min="13045" max="13045" width="2.21875" customWidth="1"/>
    <col min="13046" max="13046" width="25.77734375" customWidth="1"/>
    <col min="13049" max="13049" width="5.77734375" customWidth="1"/>
    <col min="13050" max="13050" width="25.77734375" customWidth="1"/>
    <col min="13055" max="13055" width="25.77734375" customWidth="1"/>
    <col min="13301" max="13301" width="2.21875" customWidth="1"/>
    <col min="13302" max="13302" width="25.77734375" customWidth="1"/>
    <col min="13305" max="13305" width="5.77734375" customWidth="1"/>
    <col min="13306" max="13306" width="25.77734375" customWidth="1"/>
    <col min="13311" max="13311" width="25.77734375" customWidth="1"/>
    <col min="13557" max="13557" width="2.21875" customWidth="1"/>
    <col min="13558" max="13558" width="25.77734375" customWidth="1"/>
    <col min="13561" max="13561" width="5.77734375" customWidth="1"/>
    <col min="13562" max="13562" width="25.77734375" customWidth="1"/>
    <col min="13567" max="13567" width="25.77734375" customWidth="1"/>
    <col min="13813" max="13813" width="2.21875" customWidth="1"/>
    <col min="13814" max="13814" width="25.77734375" customWidth="1"/>
    <col min="13817" max="13817" width="5.77734375" customWidth="1"/>
    <col min="13818" max="13818" width="25.77734375" customWidth="1"/>
    <col min="13823" max="13823" width="25.77734375" customWidth="1"/>
    <col min="14069" max="14069" width="2.21875" customWidth="1"/>
    <col min="14070" max="14070" width="25.77734375" customWidth="1"/>
    <col min="14073" max="14073" width="5.77734375" customWidth="1"/>
    <col min="14074" max="14074" width="25.77734375" customWidth="1"/>
    <col min="14079" max="14079" width="25.77734375" customWidth="1"/>
    <col min="14325" max="14325" width="2.21875" customWidth="1"/>
    <col min="14326" max="14326" width="25.77734375" customWidth="1"/>
    <col min="14329" max="14329" width="5.77734375" customWidth="1"/>
    <col min="14330" max="14330" width="25.77734375" customWidth="1"/>
    <col min="14335" max="14335" width="25.77734375" customWidth="1"/>
    <col min="14581" max="14581" width="2.21875" customWidth="1"/>
    <col min="14582" max="14582" width="25.77734375" customWidth="1"/>
    <col min="14585" max="14585" width="5.77734375" customWidth="1"/>
    <col min="14586" max="14586" width="25.77734375" customWidth="1"/>
    <col min="14591" max="14591" width="25.77734375" customWidth="1"/>
    <col min="14837" max="14837" width="2.21875" customWidth="1"/>
    <col min="14838" max="14838" width="25.77734375" customWidth="1"/>
    <col min="14841" max="14841" width="5.77734375" customWidth="1"/>
    <col min="14842" max="14842" width="25.77734375" customWidth="1"/>
    <col min="14847" max="14847" width="25.77734375" customWidth="1"/>
    <col min="15093" max="15093" width="2.21875" customWidth="1"/>
    <col min="15094" max="15094" width="25.77734375" customWidth="1"/>
    <col min="15097" max="15097" width="5.77734375" customWidth="1"/>
    <col min="15098" max="15098" width="25.77734375" customWidth="1"/>
    <col min="15103" max="15103" width="25.77734375" customWidth="1"/>
    <col min="15349" max="15349" width="2.21875" customWidth="1"/>
    <col min="15350" max="15350" width="25.77734375" customWidth="1"/>
    <col min="15353" max="15353" width="5.77734375" customWidth="1"/>
    <col min="15354" max="15354" width="25.77734375" customWidth="1"/>
    <col min="15359" max="15359" width="25.77734375" customWidth="1"/>
    <col min="15605" max="15605" width="2.21875" customWidth="1"/>
    <col min="15606" max="15606" width="25.77734375" customWidth="1"/>
    <col min="15609" max="15609" width="5.77734375" customWidth="1"/>
    <col min="15610" max="15610" width="25.77734375" customWidth="1"/>
    <col min="15615" max="15615" width="25.77734375" customWidth="1"/>
    <col min="15861" max="15861" width="2.21875" customWidth="1"/>
    <col min="15862" max="15862" width="25.77734375" customWidth="1"/>
    <col min="15865" max="15865" width="5.77734375" customWidth="1"/>
    <col min="15866" max="15866" width="25.77734375" customWidth="1"/>
    <col min="15871" max="15871" width="25.77734375" customWidth="1"/>
    <col min="16117" max="16117" width="2.21875" customWidth="1"/>
    <col min="16118" max="16118" width="25.77734375" customWidth="1"/>
    <col min="16121" max="16121" width="5.77734375" customWidth="1"/>
    <col min="16122" max="16122" width="25.77734375" customWidth="1"/>
    <col min="16127" max="16127" width="25.77734375" customWidth="1"/>
  </cols>
  <sheetData>
    <row r="2" spans="2:10" ht="16.2" x14ac:dyDescent="0.2">
      <c r="B2" s="54" t="s">
        <v>950</v>
      </c>
      <c r="C2" s="55"/>
      <c r="D2" s="55"/>
      <c r="E2" s="55"/>
      <c r="F2" s="55"/>
      <c r="G2" s="55"/>
      <c r="H2" s="55"/>
      <c r="I2" s="55"/>
    </row>
    <row r="4" spans="2:10" s="124" customFormat="1" ht="13.2" customHeight="1" x14ac:dyDescent="0.15">
      <c r="B4" s="171" t="s">
        <v>260</v>
      </c>
      <c r="C4" s="172"/>
      <c r="D4" s="173"/>
      <c r="F4" s="171" t="s">
        <v>261</v>
      </c>
      <c r="G4" s="172"/>
      <c r="H4" s="173"/>
      <c r="I4" s="131"/>
      <c r="J4" s="131">
        <f>ROW()</f>
        <v>4</v>
      </c>
    </row>
    <row r="5" spans="2:10" s="21" customFormat="1" ht="13.2" customHeight="1" x14ac:dyDescent="0.15">
      <c r="B5" s="37"/>
      <c r="C5" s="38" t="s">
        <v>315</v>
      </c>
      <c r="D5" s="38" t="s">
        <v>316</v>
      </c>
      <c r="E5" s="34"/>
      <c r="F5" s="37"/>
      <c r="G5" s="38" t="s">
        <v>315</v>
      </c>
      <c r="H5" s="38" t="s">
        <v>316</v>
      </c>
      <c r="I5" s="66"/>
      <c r="J5" s="66"/>
    </row>
    <row r="6" spans="2:10" s="21" customFormat="1" ht="13.2" customHeight="1" x14ac:dyDescent="0.15">
      <c r="B6" s="51" t="s">
        <v>498</v>
      </c>
      <c r="C6" s="23">
        <f>177-2</f>
        <v>175</v>
      </c>
      <c r="D6" s="40">
        <f t="shared" ref="D6:D24" si="0">C6/$C$25</f>
        <v>7.8687050359712227E-2</v>
      </c>
      <c r="E6" s="34"/>
      <c r="F6" s="51" t="s">
        <v>399</v>
      </c>
      <c r="G6" s="23">
        <f>169-1</f>
        <v>168</v>
      </c>
      <c r="H6" s="40">
        <f t="shared" ref="H6:H27" si="1">G6/$G$28</f>
        <v>9.7278517660683267E-2</v>
      </c>
    </row>
    <row r="7" spans="2:10" s="21" customFormat="1" ht="13.2" customHeight="1" x14ac:dyDescent="0.15">
      <c r="B7" s="51" t="s">
        <v>513</v>
      </c>
      <c r="C7" s="23">
        <f>89-1</f>
        <v>88</v>
      </c>
      <c r="D7" s="40">
        <f t="shared" si="0"/>
        <v>3.9568345323741004E-2</v>
      </c>
      <c r="E7" s="34"/>
      <c r="F7" s="51" t="s">
        <v>400</v>
      </c>
      <c r="G7" s="23">
        <v>57</v>
      </c>
      <c r="H7" s="40">
        <f t="shared" si="1"/>
        <v>3.3005211349160395E-2</v>
      </c>
    </row>
    <row r="8" spans="2:10" s="21" customFormat="1" ht="25.05" customHeight="1" x14ac:dyDescent="0.15">
      <c r="B8" s="51" t="s">
        <v>526</v>
      </c>
      <c r="C8" s="23">
        <f>313-1</f>
        <v>312</v>
      </c>
      <c r="D8" s="40">
        <f t="shared" si="0"/>
        <v>0.14028776978417265</v>
      </c>
      <c r="E8" s="34"/>
      <c r="F8" s="51" t="s">
        <v>401</v>
      </c>
      <c r="G8" s="23">
        <f>61-1</f>
        <v>60</v>
      </c>
      <c r="H8" s="40">
        <f t="shared" si="1"/>
        <v>3.4742327735958312E-2</v>
      </c>
    </row>
    <row r="9" spans="2:10" s="21" customFormat="1" ht="13.2" customHeight="1" x14ac:dyDescent="0.15">
      <c r="B9" s="51" t="s">
        <v>537</v>
      </c>
      <c r="C9" s="23">
        <f>42-1</f>
        <v>41</v>
      </c>
      <c r="D9" s="40">
        <f t="shared" si="0"/>
        <v>1.8435251798561151E-2</v>
      </c>
      <c r="E9" s="34"/>
      <c r="F9" s="51" t="s">
        <v>402</v>
      </c>
      <c r="G9" s="23">
        <f>318-1</f>
        <v>317</v>
      </c>
      <c r="H9" s="40">
        <f t="shared" si="1"/>
        <v>0.18355529820497973</v>
      </c>
    </row>
    <row r="10" spans="2:10" s="21" customFormat="1" ht="13.2" customHeight="1" x14ac:dyDescent="0.15">
      <c r="B10" s="51" t="s">
        <v>547</v>
      </c>
      <c r="C10" s="23">
        <f>29-1</f>
        <v>28</v>
      </c>
      <c r="D10" s="40">
        <f t="shared" si="0"/>
        <v>1.2589928057553957E-2</v>
      </c>
      <c r="E10" s="34"/>
      <c r="F10" s="51" t="s">
        <v>403</v>
      </c>
      <c r="G10" s="23">
        <v>29</v>
      </c>
      <c r="H10" s="40">
        <f t="shared" si="1"/>
        <v>1.679212507237985E-2</v>
      </c>
    </row>
    <row r="11" spans="2:10" s="21" customFormat="1" ht="25.05" customHeight="1" x14ac:dyDescent="0.15">
      <c r="B11" s="51" t="s">
        <v>555</v>
      </c>
      <c r="C11" s="23">
        <f>226-2</f>
        <v>224</v>
      </c>
      <c r="D11" s="40">
        <f t="shared" si="0"/>
        <v>0.10071942446043165</v>
      </c>
      <c r="E11" s="34"/>
      <c r="F11" s="51" t="s">
        <v>404</v>
      </c>
      <c r="G11" s="23">
        <f>67-1</f>
        <v>66</v>
      </c>
      <c r="H11" s="40">
        <f t="shared" si="1"/>
        <v>3.8216560509554139E-2</v>
      </c>
    </row>
    <row r="12" spans="2:10" s="21" customFormat="1" ht="13.2" customHeight="1" x14ac:dyDescent="0.15">
      <c r="B12" s="51" t="s">
        <v>560</v>
      </c>
      <c r="C12" s="23">
        <f>14-1</f>
        <v>13</v>
      </c>
      <c r="D12" s="40">
        <f t="shared" si="0"/>
        <v>5.8453237410071943E-3</v>
      </c>
      <c r="E12" s="34"/>
      <c r="F12" s="51" t="s">
        <v>405</v>
      </c>
      <c r="G12" s="23">
        <v>46</v>
      </c>
      <c r="H12" s="40">
        <f t="shared" si="1"/>
        <v>2.6635784597568036E-2</v>
      </c>
      <c r="I12" s="1"/>
      <c r="J12" s="1"/>
    </row>
    <row r="13" spans="2:10" s="21" customFormat="1" ht="13.2" customHeight="1" x14ac:dyDescent="0.15">
      <c r="B13" s="51" t="s">
        <v>565</v>
      </c>
      <c r="C13" s="23">
        <f>298-3</f>
        <v>295</v>
      </c>
      <c r="D13" s="40">
        <f t="shared" si="0"/>
        <v>0.13264388489208634</v>
      </c>
      <c r="E13" s="34"/>
      <c r="F13" s="51" t="s">
        <v>406</v>
      </c>
      <c r="G13" s="23">
        <f>118-1</f>
        <v>117</v>
      </c>
      <c r="H13" s="40">
        <f t="shared" si="1"/>
        <v>6.7747539085118699E-2</v>
      </c>
      <c r="I13" s="66"/>
      <c r="J13" s="66"/>
    </row>
    <row r="14" spans="2:10" ht="25.05" customHeight="1" x14ac:dyDescent="0.15">
      <c r="B14" s="51" t="s">
        <v>568</v>
      </c>
      <c r="C14" s="23">
        <f>321-4</f>
        <v>317</v>
      </c>
      <c r="D14" s="40">
        <f t="shared" si="0"/>
        <v>0.14253597122302158</v>
      </c>
      <c r="E14" s="34"/>
      <c r="F14" s="51" t="s">
        <v>407</v>
      </c>
      <c r="G14" s="23">
        <f>310-4</f>
        <v>306</v>
      </c>
      <c r="H14" s="40">
        <f t="shared" si="1"/>
        <v>0.17718587145338738</v>
      </c>
    </row>
    <row r="15" spans="2:10" ht="13.2" customHeight="1" x14ac:dyDescent="0.15">
      <c r="B15" s="51" t="s">
        <v>570</v>
      </c>
      <c r="C15" s="23">
        <f>130-4</f>
        <v>126</v>
      </c>
      <c r="D15" s="40">
        <f t="shared" si="0"/>
        <v>5.6654676258992807E-2</v>
      </c>
      <c r="E15" s="34"/>
      <c r="F15" s="51" t="s">
        <v>408</v>
      </c>
      <c r="G15" s="23">
        <v>30</v>
      </c>
      <c r="H15" s="40">
        <f t="shared" si="1"/>
        <v>1.7371163867979156E-2</v>
      </c>
    </row>
    <row r="16" spans="2:10" ht="13.2" customHeight="1" x14ac:dyDescent="0.15">
      <c r="B16" s="51" t="s">
        <v>571</v>
      </c>
      <c r="C16" s="23">
        <f>110-2</f>
        <v>108</v>
      </c>
      <c r="D16" s="40">
        <f t="shared" si="0"/>
        <v>4.8561151079136694E-2</v>
      </c>
      <c r="E16" s="34"/>
      <c r="F16" s="51" t="s">
        <v>409</v>
      </c>
      <c r="G16" s="23">
        <f>62-2</f>
        <v>60</v>
      </c>
      <c r="H16" s="40">
        <f t="shared" si="1"/>
        <v>3.4742327735958312E-2</v>
      </c>
    </row>
    <row r="17" spans="2:8" ht="13.2" customHeight="1" x14ac:dyDescent="0.15">
      <c r="B17" s="51" t="s">
        <v>572</v>
      </c>
      <c r="C17" s="23">
        <f>47-1</f>
        <v>46</v>
      </c>
      <c r="D17" s="40">
        <f t="shared" si="0"/>
        <v>2.0683453237410072E-2</v>
      </c>
      <c r="E17" s="34"/>
      <c r="F17" s="51" t="s">
        <v>410</v>
      </c>
      <c r="G17" s="23">
        <v>54</v>
      </c>
      <c r="H17" s="40">
        <f t="shared" si="1"/>
        <v>3.1268094962362478E-2</v>
      </c>
    </row>
    <row r="18" spans="2:8" ht="13.2" customHeight="1" x14ac:dyDescent="0.15">
      <c r="B18" s="51" t="s">
        <v>573</v>
      </c>
      <c r="C18" s="23">
        <v>17</v>
      </c>
      <c r="D18" s="40">
        <f t="shared" si="0"/>
        <v>7.6438848920863311E-3</v>
      </c>
      <c r="E18" s="34"/>
      <c r="F18" s="51" t="s">
        <v>411</v>
      </c>
      <c r="G18" s="23">
        <v>68</v>
      </c>
      <c r="H18" s="40">
        <f t="shared" si="1"/>
        <v>3.937463810075275E-2</v>
      </c>
    </row>
    <row r="19" spans="2:8" ht="13.2" customHeight="1" x14ac:dyDescent="0.15">
      <c r="B19" s="51" t="s">
        <v>574</v>
      </c>
      <c r="C19" s="23">
        <f>108-1</f>
        <v>107</v>
      </c>
      <c r="D19" s="40">
        <f t="shared" si="0"/>
        <v>4.8111510791366906E-2</v>
      </c>
      <c r="E19" s="34"/>
      <c r="F19" s="51" t="s">
        <v>412</v>
      </c>
      <c r="G19" s="23">
        <v>135</v>
      </c>
      <c r="H19" s="40">
        <f t="shared" si="1"/>
        <v>7.8170237405906201E-2</v>
      </c>
    </row>
    <row r="20" spans="2:8" ht="25.05" customHeight="1" x14ac:dyDescent="0.15">
      <c r="B20" s="51" t="s">
        <v>575</v>
      </c>
      <c r="C20" s="23">
        <f>221-2</f>
        <v>219</v>
      </c>
      <c r="D20" s="40">
        <f t="shared" si="0"/>
        <v>9.8471223021582732E-2</v>
      </c>
      <c r="E20" s="34"/>
      <c r="F20" s="51" t="s">
        <v>413</v>
      </c>
      <c r="G20" s="23">
        <v>13</v>
      </c>
      <c r="H20" s="40">
        <f t="shared" si="1"/>
        <v>7.5275043427909666E-3</v>
      </c>
    </row>
    <row r="21" spans="2:8" ht="13.2" customHeight="1" x14ac:dyDescent="0.15">
      <c r="B21" s="51" t="s">
        <v>576</v>
      </c>
      <c r="C21" s="23">
        <v>19</v>
      </c>
      <c r="D21" s="40">
        <f t="shared" si="0"/>
        <v>8.5431654676258999E-3</v>
      </c>
      <c r="E21" s="34"/>
      <c r="F21" s="51" t="s">
        <v>414</v>
      </c>
      <c r="G21" s="23">
        <v>65</v>
      </c>
      <c r="H21" s="40">
        <f t="shared" si="1"/>
        <v>3.7637521713954833E-2</v>
      </c>
    </row>
    <row r="22" spans="2:8" ht="13.2" customHeight="1" x14ac:dyDescent="0.15">
      <c r="B22" s="51" t="s">
        <v>577</v>
      </c>
      <c r="C22" s="23">
        <v>4</v>
      </c>
      <c r="D22" s="40">
        <f t="shared" si="0"/>
        <v>1.7985611510791368E-3</v>
      </c>
      <c r="E22" s="34"/>
      <c r="F22" s="51" t="s">
        <v>415</v>
      </c>
      <c r="G22" s="23">
        <v>8</v>
      </c>
      <c r="H22" s="40">
        <f t="shared" si="1"/>
        <v>4.6323103647944409E-3</v>
      </c>
    </row>
    <row r="23" spans="2:8" ht="13.2" customHeight="1" x14ac:dyDescent="0.15">
      <c r="B23" s="51" t="s">
        <v>578</v>
      </c>
      <c r="C23" s="23">
        <f>71-2</f>
        <v>69</v>
      </c>
      <c r="D23" s="40">
        <f t="shared" si="0"/>
        <v>3.1025179856115109E-2</v>
      </c>
      <c r="E23" s="34"/>
      <c r="F23" s="51" t="s">
        <v>416</v>
      </c>
      <c r="G23" s="23">
        <v>18</v>
      </c>
      <c r="H23" s="40">
        <f t="shared" si="1"/>
        <v>1.0422698320787493E-2</v>
      </c>
    </row>
    <row r="24" spans="2:8" ht="13.2" customHeight="1" x14ac:dyDescent="0.15">
      <c r="B24" s="51" t="s">
        <v>579</v>
      </c>
      <c r="C24" s="23">
        <v>16</v>
      </c>
      <c r="D24" s="40">
        <f t="shared" si="0"/>
        <v>7.1942446043165471E-3</v>
      </c>
      <c r="E24" s="34"/>
      <c r="F24" s="51" t="s">
        <v>417</v>
      </c>
      <c r="G24" s="23">
        <f>43-1</f>
        <v>42</v>
      </c>
      <c r="H24" s="40">
        <f t="shared" si="1"/>
        <v>2.4319629415170817E-2</v>
      </c>
    </row>
    <row r="25" spans="2:8" ht="13.2" customHeight="1" x14ac:dyDescent="0.15">
      <c r="B25" s="130" t="s">
        <v>270</v>
      </c>
      <c r="C25" s="23">
        <f>SUM(C6:C24)</f>
        <v>2224</v>
      </c>
      <c r="D25" s="40">
        <f>SUM(D6:D24)</f>
        <v>1</v>
      </c>
      <c r="E25" s="34"/>
      <c r="F25" s="51" t="s">
        <v>418</v>
      </c>
      <c r="G25" s="23">
        <v>22</v>
      </c>
      <c r="H25" s="40">
        <f t="shared" si="1"/>
        <v>1.2738853503184714E-2</v>
      </c>
    </row>
    <row r="26" spans="2:8" ht="13.2" customHeight="1" x14ac:dyDescent="0.15">
      <c r="E26" s="34"/>
      <c r="F26" s="51" t="s">
        <v>419</v>
      </c>
      <c r="G26" s="23">
        <v>13</v>
      </c>
      <c r="H26" s="40">
        <f t="shared" si="1"/>
        <v>7.5275043427909666E-3</v>
      </c>
    </row>
    <row r="27" spans="2:8" ht="13.2" customHeight="1" x14ac:dyDescent="0.15">
      <c r="E27" s="34"/>
      <c r="F27" s="51" t="s">
        <v>420</v>
      </c>
      <c r="G27" s="23">
        <v>33</v>
      </c>
      <c r="H27" s="40">
        <f t="shared" si="1"/>
        <v>1.9108280254777069E-2</v>
      </c>
    </row>
    <row r="28" spans="2:8" ht="13.2" customHeight="1" x14ac:dyDescent="0.15">
      <c r="E28" s="34"/>
      <c r="F28" s="130" t="s">
        <v>270</v>
      </c>
      <c r="G28" s="23">
        <f>SUM(G6:G27)</f>
        <v>1727</v>
      </c>
      <c r="H28" s="40">
        <f>SUM(H6:H27)</f>
        <v>1</v>
      </c>
    </row>
  </sheetData>
  <mergeCells count="2">
    <mergeCell ref="B4:D4"/>
    <mergeCell ref="F4:H4"/>
  </mergeCells>
  <phoneticPr fontId="5"/>
  <pageMargins left="0.7" right="0.7" top="0.75" bottom="0.75" header="0.3" footer="0.3"/>
  <pageSetup paperSize="9" scale="92"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80080-EE06-4DF2-8676-A5BB0CDE66DF}">
  <sheetPr codeName="Sheet34">
    <pageSetUpPr fitToPage="1"/>
  </sheetPr>
  <dimension ref="B2:J30"/>
  <sheetViews>
    <sheetView view="pageBreakPreview" zoomScaleNormal="100" zoomScaleSheetLayoutView="100" workbookViewId="0">
      <selection activeCell="F19" sqref="F19:H19"/>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2.21875" hidden="1" customWidth="1"/>
    <col min="238" max="238" width="2.21875" customWidth="1"/>
    <col min="239" max="239" width="25.77734375" customWidth="1"/>
    <col min="242" max="242" width="5.77734375" customWidth="1"/>
    <col min="243" max="243" width="25.77734375" customWidth="1"/>
    <col min="248" max="248" width="25.77734375" customWidth="1"/>
    <col min="494" max="494" width="2.21875" customWidth="1"/>
    <col min="495" max="495" width="25.77734375" customWidth="1"/>
    <col min="498" max="498" width="5.77734375" customWidth="1"/>
    <col min="499" max="499" width="25.77734375" customWidth="1"/>
    <col min="504" max="504" width="25.77734375" customWidth="1"/>
    <col min="750" max="750" width="2.21875" customWidth="1"/>
    <col min="751" max="751" width="25.77734375" customWidth="1"/>
    <col min="754" max="754" width="5.77734375" customWidth="1"/>
    <col min="755" max="755" width="25.77734375" customWidth="1"/>
    <col min="760" max="760" width="25.77734375" customWidth="1"/>
    <col min="1006" max="1006" width="2.21875" customWidth="1"/>
    <col min="1007" max="1007" width="25.77734375" customWidth="1"/>
    <col min="1010" max="1010" width="5.77734375" customWidth="1"/>
    <col min="1011" max="1011" width="25.77734375" customWidth="1"/>
    <col min="1016" max="1016" width="25.77734375" customWidth="1"/>
    <col min="1262" max="1262" width="2.21875" customWidth="1"/>
    <col min="1263" max="1263" width="25.77734375" customWidth="1"/>
    <col min="1266" max="1266" width="5.77734375" customWidth="1"/>
    <col min="1267" max="1267" width="25.77734375" customWidth="1"/>
    <col min="1272" max="1272" width="25.77734375" customWidth="1"/>
    <col min="1518" max="1518" width="2.21875" customWidth="1"/>
    <col min="1519" max="1519" width="25.77734375" customWidth="1"/>
    <col min="1522" max="1522" width="5.77734375" customWidth="1"/>
    <col min="1523" max="1523" width="25.77734375" customWidth="1"/>
    <col min="1528" max="1528" width="25.77734375" customWidth="1"/>
    <col min="1774" max="1774" width="2.21875" customWidth="1"/>
    <col min="1775" max="1775" width="25.77734375" customWidth="1"/>
    <col min="1778" max="1778" width="5.77734375" customWidth="1"/>
    <col min="1779" max="1779" width="25.77734375" customWidth="1"/>
    <col min="1784" max="1784" width="25.77734375" customWidth="1"/>
    <col min="2030" max="2030" width="2.21875" customWidth="1"/>
    <col min="2031" max="2031" width="25.77734375" customWidth="1"/>
    <col min="2034" max="2034" width="5.77734375" customWidth="1"/>
    <col min="2035" max="2035" width="25.77734375" customWidth="1"/>
    <col min="2040" max="2040" width="25.77734375" customWidth="1"/>
    <col min="2286" max="2286" width="2.21875" customWidth="1"/>
    <col min="2287" max="2287" width="25.77734375" customWidth="1"/>
    <col min="2290" max="2290" width="5.77734375" customWidth="1"/>
    <col min="2291" max="2291" width="25.77734375" customWidth="1"/>
    <col min="2296" max="2296" width="25.77734375" customWidth="1"/>
    <col min="2542" max="2542" width="2.21875" customWidth="1"/>
    <col min="2543" max="2543" width="25.77734375" customWidth="1"/>
    <col min="2546" max="2546" width="5.77734375" customWidth="1"/>
    <col min="2547" max="2547" width="25.77734375" customWidth="1"/>
    <col min="2552" max="2552" width="25.77734375" customWidth="1"/>
    <col min="2798" max="2798" width="2.21875" customWidth="1"/>
    <col min="2799" max="2799" width="25.77734375" customWidth="1"/>
    <col min="2802" max="2802" width="5.77734375" customWidth="1"/>
    <col min="2803" max="2803" width="25.77734375" customWidth="1"/>
    <col min="2808" max="2808" width="25.77734375" customWidth="1"/>
    <col min="3054" max="3054" width="2.21875" customWidth="1"/>
    <col min="3055" max="3055" width="25.77734375" customWidth="1"/>
    <col min="3058" max="3058" width="5.77734375" customWidth="1"/>
    <col min="3059" max="3059" width="25.77734375" customWidth="1"/>
    <col min="3064" max="3064" width="25.77734375" customWidth="1"/>
    <col min="3310" max="3310" width="2.21875" customWidth="1"/>
    <col min="3311" max="3311" width="25.77734375" customWidth="1"/>
    <col min="3314" max="3314" width="5.77734375" customWidth="1"/>
    <col min="3315" max="3315" width="25.77734375" customWidth="1"/>
    <col min="3320" max="3320" width="25.77734375" customWidth="1"/>
    <col min="3566" max="3566" width="2.21875" customWidth="1"/>
    <col min="3567" max="3567" width="25.77734375" customWidth="1"/>
    <col min="3570" max="3570" width="5.77734375" customWidth="1"/>
    <col min="3571" max="3571" width="25.77734375" customWidth="1"/>
    <col min="3576" max="3576" width="25.77734375" customWidth="1"/>
    <col min="3822" max="3822" width="2.21875" customWidth="1"/>
    <col min="3823" max="3823" width="25.77734375" customWidth="1"/>
    <col min="3826" max="3826" width="5.77734375" customWidth="1"/>
    <col min="3827" max="3827" width="25.77734375" customWidth="1"/>
    <col min="3832" max="3832" width="25.77734375" customWidth="1"/>
    <col min="4078" max="4078" width="2.21875" customWidth="1"/>
    <col min="4079" max="4079" width="25.77734375" customWidth="1"/>
    <col min="4082" max="4082" width="5.77734375" customWidth="1"/>
    <col min="4083" max="4083" width="25.77734375" customWidth="1"/>
    <col min="4088" max="4088" width="25.77734375" customWidth="1"/>
    <col min="4334" max="4334" width="2.21875" customWidth="1"/>
    <col min="4335" max="4335" width="25.77734375" customWidth="1"/>
    <col min="4338" max="4338" width="5.77734375" customWidth="1"/>
    <col min="4339" max="4339" width="25.77734375" customWidth="1"/>
    <col min="4344" max="4344" width="25.77734375" customWidth="1"/>
    <col min="4590" max="4590" width="2.21875" customWidth="1"/>
    <col min="4591" max="4591" width="25.77734375" customWidth="1"/>
    <col min="4594" max="4594" width="5.77734375" customWidth="1"/>
    <col min="4595" max="4595" width="25.77734375" customWidth="1"/>
    <col min="4600" max="4600" width="25.77734375" customWidth="1"/>
    <col min="4846" max="4846" width="2.21875" customWidth="1"/>
    <col min="4847" max="4847" width="25.77734375" customWidth="1"/>
    <col min="4850" max="4850" width="5.77734375" customWidth="1"/>
    <col min="4851" max="4851" width="25.77734375" customWidth="1"/>
    <col min="4856" max="4856" width="25.77734375" customWidth="1"/>
    <col min="5102" max="5102" width="2.21875" customWidth="1"/>
    <col min="5103" max="5103" width="25.77734375" customWidth="1"/>
    <col min="5106" max="5106" width="5.77734375" customWidth="1"/>
    <col min="5107" max="5107" width="25.77734375" customWidth="1"/>
    <col min="5112" max="5112" width="25.77734375" customWidth="1"/>
    <col min="5358" max="5358" width="2.21875" customWidth="1"/>
    <col min="5359" max="5359" width="25.77734375" customWidth="1"/>
    <col min="5362" max="5362" width="5.77734375" customWidth="1"/>
    <col min="5363" max="5363" width="25.77734375" customWidth="1"/>
    <col min="5368" max="5368" width="25.77734375" customWidth="1"/>
    <col min="5614" max="5614" width="2.21875" customWidth="1"/>
    <col min="5615" max="5615" width="25.77734375" customWidth="1"/>
    <col min="5618" max="5618" width="5.77734375" customWidth="1"/>
    <col min="5619" max="5619" width="25.77734375" customWidth="1"/>
    <col min="5624" max="5624" width="25.77734375" customWidth="1"/>
    <col min="5870" max="5870" width="2.21875" customWidth="1"/>
    <col min="5871" max="5871" width="25.77734375" customWidth="1"/>
    <col min="5874" max="5874" width="5.77734375" customWidth="1"/>
    <col min="5875" max="5875" width="25.77734375" customWidth="1"/>
    <col min="5880" max="5880" width="25.77734375" customWidth="1"/>
    <col min="6126" max="6126" width="2.21875" customWidth="1"/>
    <col min="6127" max="6127" width="25.77734375" customWidth="1"/>
    <col min="6130" max="6130" width="5.77734375" customWidth="1"/>
    <col min="6131" max="6131" width="25.77734375" customWidth="1"/>
    <col min="6136" max="6136" width="25.77734375" customWidth="1"/>
    <col min="6382" max="6382" width="2.21875" customWidth="1"/>
    <col min="6383" max="6383" width="25.77734375" customWidth="1"/>
    <col min="6386" max="6386" width="5.77734375" customWidth="1"/>
    <col min="6387" max="6387" width="25.77734375" customWidth="1"/>
    <col min="6392" max="6392" width="25.77734375" customWidth="1"/>
    <col min="6638" max="6638" width="2.21875" customWidth="1"/>
    <col min="6639" max="6639" width="25.77734375" customWidth="1"/>
    <col min="6642" max="6642" width="5.77734375" customWidth="1"/>
    <col min="6643" max="6643" width="25.77734375" customWidth="1"/>
    <col min="6648" max="6648" width="25.77734375" customWidth="1"/>
    <col min="6894" max="6894" width="2.21875" customWidth="1"/>
    <col min="6895" max="6895" width="25.77734375" customWidth="1"/>
    <col min="6898" max="6898" width="5.77734375" customWidth="1"/>
    <col min="6899" max="6899" width="25.77734375" customWidth="1"/>
    <col min="6904" max="6904" width="25.77734375" customWidth="1"/>
    <col min="7150" max="7150" width="2.21875" customWidth="1"/>
    <col min="7151" max="7151" width="25.77734375" customWidth="1"/>
    <col min="7154" max="7154" width="5.77734375" customWidth="1"/>
    <col min="7155" max="7155" width="25.77734375" customWidth="1"/>
    <col min="7160" max="7160" width="25.77734375" customWidth="1"/>
    <col min="7406" max="7406" width="2.21875" customWidth="1"/>
    <col min="7407" max="7407" width="25.77734375" customWidth="1"/>
    <col min="7410" max="7410" width="5.77734375" customWidth="1"/>
    <col min="7411" max="7411" width="25.77734375" customWidth="1"/>
    <col min="7416" max="7416" width="25.77734375" customWidth="1"/>
    <col min="7662" max="7662" width="2.21875" customWidth="1"/>
    <col min="7663" max="7663" width="25.77734375" customWidth="1"/>
    <col min="7666" max="7666" width="5.77734375" customWidth="1"/>
    <col min="7667" max="7667" width="25.77734375" customWidth="1"/>
    <col min="7672" max="7672" width="25.77734375" customWidth="1"/>
    <col min="7918" max="7918" width="2.21875" customWidth="1"/>
    <col min="7919" max="7919" width="25.77734375" customWidth="1"/>
    <col min="7922" max="7922" width="5.77734375" customWidth="1"/>
    <col min="7923" max="7923" width="25.77734375" customWidth="1"/>
    <col min="7928" max="7928" width="25.77734375" customWidth="1"/>
    <col min="8174" max="8174" width="2.21875" customWidth="1"/>
    <col min="8175" max="8175" width="25.77734375" customWidth="1"/>
    <col min="8178" max="8178" width="5.77734375" customWidth="1"/>
    <col min="8179" max="8179" width="25.77734375" customWidth="1"/>
    <col min="8184" max="8184" width="25.77734375" customWidth="1"/>
    <col min="8430" max="8430" width="2.21875" customWidth="1"/>
    <col min="8431" max="8431" width="25.77734375" customWidth="1"/>
    <col min="8434" max="8434" width="5.77734375" customWidth="1"/>
    <col min="8435" max="8435" width="25.77734375" customWidth="1"/>
    <col min="8440" max="8440" width="25.77734375" customWidth="1"/>
    <col min="8686" max="8686" width="2.21875" customWidth="1"/>
    <col min="8687" max="8687" width="25.77734375" customWidth="1"/>
    <col min="8690" max="8690" width="5.77734375" customWidth="1"/>
    <col min="8691" max="8691" width="25.77734375" customWidth="1"/>
    <col min="8696" max="8696" width="25.77734375" customWidth="1"/>
    <col min="8942" max="8942" width="2.21875" customWidth="1"/>
    <col min="8943" max="8943" width="25.77734375" customWidth="1"/>
    <col min="8946" max="8946" width="5.77734375" customWidth="1"/>
    <col min="8947" max="8947" width="25.77734375" customWidth="1"/>
    <col min="8952" max="8952" width="25.77734375" customWidth="1"/>
    <col min="9198" max="9198" width="2.21875" customWidth="1"/>
    <col min="9199" max="9199" width="25.77734375" customWidth="1"/>
    <col min="9202" max="9202" width="5.77734375" customWidth="1"/>
    <col min="9203" max="9203" width="25.77734375" customWidth="1"/>
    <col min="9208" max="9208" width="25.77734375" customWidth="1"/>
    <col min="9454" max="9454" width="2.21875" customWidth="1"/>
    <col min="9455" max="9455" width="25.77734375" customWidth="1"/>
    <col min="9458" max="9458" width="5.77734375" customWidth="1"/>
    <col min="9459" max="9459" width="25.77734375" customWidth="1"/>
    <col min="9464" max="9464" width="25.77734375" customWidth="1"/>
    <col min="9710" max="9710" width="2.21875" customWidth="1"/>
    <col min="9711" max="9711" width="25.77734375" customWidth="1"/>
    <col min="9714" max="9714" width="5.77734375" customWidth="1"/>
    <col min="9715" max="9715" width="25.77734375" customWidth="1"/>
    <col min="9720" max="9720" width="25.77734375" customWidth="1"/>
    <col min="9966" max="9966" width="2.21875" customWidth="1"/>
    <col min="9967" max="9967" width="25.77734375" customWidth="1"/>
    <col min="9970" max="9970" width="5.77734375" customWidth="1"/>
    <col min="9971" max="9971" width="25.77734375" customWidth="1"/>
    <col min="9976" max="9976" width="25.77734375" customWidth="1"/>
    <col min="10222" max="10222" width="2.21875" customWidth="1"/>
    <col min="10223" max="10223" width="25.77734375" customWidth="1"/>
    <col min="10226" max="10226" width="5.77734375" customWidth="1"/>
    <col min="10227" max="10227" width="25.77734375" customWidth="1"/>
    <col min="10232" max="10232" width="25.77734375" customWidth="1"/>
    <col min="10478" max="10478" width="2.21875" customWidth="1"/>
    <col min="10479" max="10479" width="25.77734375" customWidth="1"/>
    <col min="10482" max="10482" width="5.77734375" customWidth="1"/>
    <col min="10483" max="10483" width="25.77734375" customWidth="1"/>
    <col min="10488" max="10488" width="25.77734375" customWidth="1"/>
    <col min="10734" max="10734" width="2.21875" customWidth="1"/>
    <col min="10735" max="10735" width="25.77734375" customWidth="1"/>
    <col min="10738" max="10738" width="5.77734375" customWidth="1"/>
    <col min="10739" max="10739" width="25.77734375" customWidth="1"/>
    <col min="10744" max="10744" width="25.77734375" customWidth="1"/>
    <col min="10990" max="10990" width="2.21875" customWidth="1"/>
    <col min="10991" max="10991" width="25.77734375" customWidth="1"/>
    <col min="10994" max="10994" width="5.77734375" customWidth="1"/>
    <col min="10995" max="10995" width="25.77734375" customWidth="1"/>
    <col min="11000" max="11000" width="25.77734375" customWidth="1"/>
    <col min="11246" max="11246" width="2.21875" customWidth="1"/>
    <col min="11247" max="11247" width="25.77734375" customWidth="1"/>
    <col min="11250" max="11250" width="5.77734375" customWidth="1"/>
    <col min="11251" max="11251" width="25.77734375" customWidth="1"/>
    <col min="11256" max="11256" width="25.77734375" customWidth="1"/>
    <col min="11502" max="11502" width="2.21875" customWidth="1"/>
    <col min="11503" max="11503" width="25.77734375" customWidth="1"/>
    <col min="11506" max="11506" width="5.77734375" customWidth="1"/>
    <col min="11507" max="11507" width="25.77734375" customWidth="1"/>
    <col min="11512" max="11512" width="25.77734375" customWidth="1"/>
    <col min="11758" max="11758" width="2.21875" customWidth="1"/>
    <col min="11759" max="11759" width="25.77734375" customWidth="1"/>
    <col min="11762" max="11762" width="5.77734375" customWidth="1"/>
    <col min="11763" max="11763" width="25.77734375" customWidth="1"/>
    <col min="11768" max="11768" width="25.77734375" customWidth="1"/>
    <col min="12014" max="12014" width="2.21875" customWidth="1"/>
    <col min="12015" max="12015" width="25.77734375" customWidth="1"/>
    <col min="12018" max="12018" width="5.77734375" customWidth="1"/>
    <col min="12019" max="12019" width="25.77734375" customWidth="1"/>
    <col min="12024" max="12024" width="25.77734375" customWidth="1"/>
    <col min="12270" max="12270" width="2.21875" customWidth="1"/>
    <col min="12271" max="12271" width="25.77734375" customWidth="1"/>
    <col min="12274" max="12274" width="5.77734375" customWidth="1"/>
    <col min="12275" max="12275" width="25.77734375" customWidth="1"/>
    <col min="12280" max="12280" width="25.77734375" customWidth="1"/>
    <col min="12526" max="12526" width="2.21875" customWidth="1"/>
    <col min="12527" max="12527" width="25.77734375" customWidth="1"/>
    <col min="12530" max="12530" width="5.77734375" customWidth="1"/>
    <col min="12531" max="12531" width="25.77734375" customWidth="1"/>
    <col min="12536" max="12536" width="25.77734375" customWidth="1"/>
    <col min="12782" max="12782" width="2.21875" customWidth="1"/>
    <col min="12783" max="12783" width="25.77734375" customWidth="1"/>
    <col min="12786" max="12786" width="5.77734375" customWidth="1"/>
    <col min="12787" max="12787" width="25.77734375" customWidth="1"/>
    <col min="12792" max="12792" width="25.77734375" customWidth="1"/>
    <col min="13038" max="13038" width="2.21875" customWidth="1"/>
    <col min="13039" max="13039" width="25.77734375" customWidth="1"/>
    <col min="13042" max="13042" width="5.77734375" customWidth="1"/>
    <col min="13043" max="13043" width="25.77734375" customWidth="1"/>
    <col min="13048" max="13048" width="25.77734375" customWidth="1"/>
    <col min="13294" max="13294" width="2.21875" customWidth="1"/>
    <col min="13295" max="13295" width="25.77734375" customWidth="1"/>
    <col min="13298" max="13298" width="5.77734375" customWidth="1"/>
    <col min="13299" max="13299" width="25.77734375" customWidth="1"/>
    <col min="13304" max="13304" width="25.77734375" customWidth="1"/>
    <col min="13550" max="13550" width="2.21875" customWidth="1"/>
    <col min="13551" max="13551" width="25.77734375" customWidth="1"/>
    <col min="13554" max="13554" width="5.77734375" customWidth="1"/>
    <col min="13555" max="13555" width="25.77734375" customWidth="1"/>
    <col min="13560" max="13560" width="25.77734375" customWidth="1"/>
    <col min="13806" max="13806" width="2.21875" customWidth="1"/>
    <col min="13807" max="13807" width="25.77734375" customWidth="1"/>
    <col min="13810" max="13810" width="5.77734375" customWidth="1"/>
    <col min="13811" max="13811" width="25.77734375" customWidth="1"/>
    <col min="13816" max="13816" width="25.77734375" customWidth="1"/>
    <col min="14062" max="14062" width="2.21875" customWidth="1"/>
    <col min="14063" max="14063" width="25.77734375" customWidth="1"/>
    <col min="14066" max="14066" width="5.77734375" customWidth="1"/>
    <col min="14067" max="14067" width="25.77734375" customWidth="1"/>
    <col min="14072" max="14072" width="25.77734375" customWidth="1"/>
    <col min="14318" max="14318" width="2.21875" customWidth="1"/>
    <col min="14319" max="14319" width="25.77734375" customWidth="1"/>
    <col min="14322" max="14322" width="5.77734375" customWidth="1"/>
    <col min="14323" max="14323" width="25.77734375" customWidth="1"/>
    <col min="14328" max="14328" width="25.77734375" customWidth="1"/>
    <col min="14574" max="14574" width="2.21875" customWidth="1"/>
    <col min="14575" max="14575" width="25.77734375" customWidth="1"/>
    <col min="14578" max="14578" width="5.77734375" customWidth="1"/>
    <col min="14579" max="14579" width="25.77734375" customWidth="1"/>
    <col min="14584" max="14584" width="25.77734375" customWidth="1"/>
    <col min="14830" max="14830" width="2.21875" customWidth="1"/>
    <col min="14831" max="14831" width="25.77734375" customWidth="1"/>
    <col min="14834" max="14834" width="5.77734375" customWidth="1"/>
    <col min="14835" max="14835" width="25.77734375" customWidth="1"/>
    <col min="14840" max="14840" width="25.77734375" customWidth="1"/>
    <col min="15086" max="15086" width="2.21875" customWidth="1"/>
    <col min="15087" max="15087" width="25.77734375" customWidth="1"/>
    <col min="15090" max="15090" width="5.77734375" customWidth="1"/>
    <col min="15091" max="15091" width="25.77734375" customWidth="1"/>
    <col min="15096" max="15096" width="25.77734375" customWidth="1"/>
    <col min="15342" max="15342" width="2.21875" customWidth="1"/>
    <col min="15343" max="15343" width="25.77734375" customWidth="1"/>
    <col min="15346" max="15346" width="5.77734375" customWidth="1"/>
    <col min="15347" max="15347" width="25.77734375" customWidth="1"/>
    <col min="15352" max="15352" width="25.77734375" customWidth="1"/>
    <col min="15598" max="15598" width="2.21875" customWidth="1"/>
    <col min="15599" max="15599" width="25.77734375" customWidth="1"/>
    <col min="15602" max="15602" width="5.77734375" customWidth="1"/>
    <col min="15603" max="15603" width="25.77734375" customWidth="1"/>
    <col min="15608" max="15608" width="25.77734375" customWidth="1"/>
    <col min="15854" max="15854" width="2.21875" customWidth="1"/>
    <col min="15855" max="15855" width="25.77734375" customWidth="1"/>
    <col min="15858" max="15858" width="5.77734375" customWidth="1"/>
    <col min="15859" max="15859" width="25.77734375" customWidth="1"/>
    <col min="15864" max="15864" width="25.77734375" customWidth="1"/>
    <col min="16110" max="16110" width="2.21875" customWidth="1"/>
    <col min="16111" max="16111" width="25.77734375" customWidth="1"/>
    <col min="16114" max="16114" width="5.77734375" customWidth="1"/>
    <col min="16115" max="16115" width="25.77734375" customWidth="1"/>
    <col min="16120" max="16120" width="25.77734375" customWidth="1"/>
  </cols>
  <sheetData>
    <row r="2" spans="2:10" ht="16.2" x14ac:dyDescent="0.2">
      <c r="B2" s="54" t="s">
        <v>949</v>
      </c>
      <c r="C2" s="55"/>
      <c r="D2" s="55"/>
      <c r="E2" s="55"/>
      <c r="F2" s="55"/>
      <c r="G2" s="55"/>
      <c r="H2" s="55"/>
      <c r="I2" s="55"/>
    </row>
    <row r="4" spans="2:10" s="112" customFormat="1" ht="37.049999999999997" customHeight="1" x14ac:dyDescent="0.15">
      <c r="B4" s="171" t="s">
        <v>262</v>
      </c>
      <c r="C4" s="172"/>
      <c r="D4" s="173"/>
      <c r="F4" s="171" t="s">
        <v>373</v>
      </c>
      <c r="G4" s="172"/>
      <c r="H4" s="173"/>
      <c r="J4" s="66">
        <f>ROW()</f>
        <v>4</v>
      </c>
    </row>
    <row r="5" spans="2:10" s="21" customFormat="1" ht="13.2" customHeight="1" x14ac:dyDescent="0.15">
      <c r="B5" s="37"/>
      <c r="C5" s="38" t="s">
        <v>315</v>
      </c>
      <c r="D5" s="38" t="s">
        <v>316</v>
      </c>
      <c r="E5" s="34"/>
      <c r="F5" s="37"/>
      <c r="G5" s="38" t="s">
        <v>315</v>
      </c>
      <c r="H5" s="38" t="s">
        <v>316</v>
      </c>
      <c r="I5" s="34"/>
    </row>
    <row r="6" spans="2:10" s="21" customFormat="1" ht="13.2" customHeight="1" x14ac:dyDescent="0.15">
      <c r="B6" s="51" t="s">
        <v>421</v>
      </c>
      <c r="C6" s="23">
        <f>20-1</f>
        <v>19</v>
      </c>
      <c r="D6" s="40">
        <f t="shared" ref="D6:D12" si="0">C6/$C$13</f>
        <v>3.8854805725971372E-2</v>
      </c>
      <c r="E6" s="34"/>
      <c r="F6" s="51" t="s">
        <v>422</v>
      </c>
      <c r="G6" s="23">
        <f>160-1</f>
        <v>159</v>
      </c>
      <c r="H6" s="40">
        <f t="shared" ref="H6:H15" si="1">G6/$G$16</f>
        <v>0.35570469798657717</v>
      </c>
      <c r="I6" s="34"/>
    </row>
    <row r="7" spans="2:10" s="21" customFormat="1" ht="13.2" customHeight="1" x14ac:dyDescent="0.15">
      <c r="B7" s="51" t="s">
        <v>433</v>
      </c>
      <c r="C7" s="23">
        <f>70-1</f>
        <v>69</v>
      </c>
      <c r="D7" s="40">
        <f t="shared" si="0"/>
        <v>0.1411042944785276</v>
      </c>
      <c r="E7" s="34"/>
      <c r="F7" s="51" t="s">
        <v>434</v>
      </c>
      <c r="G7" s="23">
        <v>39</v>
      </c>
      <c r="H7" s="40">
        <f t="shared" si="1"/>
        <v>8.7248322147651006E-2</v>
      </c>
      <c r="I7" s="34"/>
    </row>
    <row r="8" spans="2:10" s="21" customFormat="1" ht="13.2" customHeight="1" x14ac:dyDescent="0.15">
      <c r="B8" s="51" t="s">
        <v>445</v>
      </c>
      <c r="C8" s="23">
        <v>62</v>
      </c>
      <c r="D8" s="40">
        <f t="shared" si="0"/>
        <v>0.12678936605316973</v>
      </c>
      <c r="E8" s="34"/>
      <c r="F8" s="51" t="s">
        <v>446</v>
      </c>
      <c r="G8" s="23">
        <v>15</v>
      </c>
      <c r="H8" s="40">
        <f t="shared" si="1"/>
        <v>3.3557046979865772E-2</v>
      </c>
      <c r="I8" s="34"/>
    </row>
    <row r="9" spans="2:10" s="21" customFormat="1" ht="13.2" customHeight="1" x14ac:dyDescent="0.15">
      <c r="B9" s="51" t="s">
        <v>456</v>
      </c>
      <c r="C9" s="23">
        <f>144-2</f>
        <v>142</v>
      </c>
      <c r="D9" s="40">
        <f t="shared" si="0"/>
        <v>0.29038854805725972</v>
      </c>
      <c r="E9" s="34"/>
      <c r="F9" s="51" t="s">
        <v>457</v>
      </c>
      <c r="G9" s="23">
        <f>94-2</f>
        <v>92</v>
      </c>
      <c r="H9" s="40">
        <f t="shared" si="1"/>
        <v>0.2058165548098434</v>
      </c>
      <c r="I9" s="34"/>
    </row>
    <row r="10" spans="2:10" s="21" customFormat="1" ht="25.05" customHeight="1" x14ac:dyDescent="0.15">
      <c r="B10" s="51" t="s">
        <v>466</v>
      </c>
      <c r="C10" s="23">
        <v>78</v>
      </c>
      <c r="D10" s="40">
        <f t="shared" si="0"/>
        <v>0.15950920245398773</v>
      </c>
      <c r="E10" s="34"/>
      <c r="F10" s="51" t="s">
        <v>467</v>
      </c>
      <c r="G10" s="23">
        <f>40-1</f>
        <v>39</v>
      </c>
      <c r="H10" s="40">
        <f t="shared" si="1"/>
        <v>8.7248322147651006E-2</v>
      </c>
      <c r="I10" s="34"/>
    </row>
    <row r="11" spans="2:10" s="21" customFormat="1" ht="13.2" customHeight="1" x14ac:dyDescent="0.15">
      <c r="B11" s="51" t="s">
        <v>471</v>
      </c>
      <c r="C11" s="23">
        <f>114-1</f>
        <v>113</v>
      </c>
      <c r="D11" s="40">
        <f t="shared" si="0"/>
        <v>0.2310838445807771</v>
      </c>
      <c r="E11" s="34"/>
      <c r="F11" s="51" t="s">
        <v>472</v>
      </c>
      <c r="G11" s="23">
        <v>34</v>
      </c>
      <c r="H11" s="40">
        <f t="shared" si="1"/>
        <v>7.6062639821029079E-2</v>
      </c>
      <c r="I11" s="34"/>
    </row>
    <row r="12" spans="2:10" s="21" customFormat="1" ht="13.2" customHeight="1" x14ac:dyDescent="0.15">
      <c r="B12" s="51" t="s">
        <v>476</v>
      </c>
      <c r="C12" s="23">
        <v>6</v>
      </c>
      <c r="D12" s="40">
        <f t="shared" si="0"/>
        <v>1.2269938650306749E-2</v>
      </c>
      <c r="E12" s="34"/>
      <c r="F12" s="51" t="s">
        <v>477</v>
      </c>
      <c r="G12" s="23">
        <v>7</v>
      </c>
      <c r="H12" s="40">
        <f t="shared" si="1"/>
        <v>1.5659955257270694E-2</v>
      </c>
      <c r="I12" s="34"/>
    </row>
    <row r="13" spans="2:10" s="21" customFormat="1" ht="13.2" customHeight="1" x14ac:dyDescent="0.15">
      <c r="B13" s="130" t="s">
        <v>270</v>
      </c>
      <c r="C13" s="23">
        <f>SUM(C6:C12)</f>
        <v>489</v>
      </c>
      <c r="D13" s="40">
        <f>SUM(D6:D12)</f>
        <v>1</v>
      </c>
      <c r="E13" s="34"/>
      <c r="F13" s="51" t="s">
        <v>480</v>
      </c>
      <c r="G13" s="23">
        <f>42-1</f>
        <v>41</v>
      </c>
      <c r="H13" s="40">
        <f t="shared" si="1"/>
        <v>9.1722595078299773E-2</v>
      </c>
      <c r="I13" s="34"/>
    </row>
    <row r="14" spans="2:10" ht="13.2" customHeight="1" x14ac:dyDescent="0.15">
      <c r="E14" s="34"/>
      <c r="F14" s="51" t="s">
        <v>484</v>
      </c>
      <c r="G14" s="23">
        <v>11</v>
      </c>
      <c r="H14" s="40">
        <f t="shared" si="1"/>
        <v>2.4608501118568233E-2</v>
      </c>
      <c r="I14" s="34"/>
    </row>
    <row r="15" spans="2:10" ht="13.2" customHeight="1" x14ac:dyDescent="0.15">
      <c r="E15" s="34"/>
      <c r="F15" s="51" t="s">
        <v>485</v>
      </c>
      <c r="G15" s="23">
        <v>10</v>
      </c>
      <c r="H15" s="40">
        <f t="shared" si="1"/>
        <v>2.2371364653243849E-2</v>
      </c>
      <c r="I15" s="34"/>
    </row>
    <row r="16" spans="2:10" ht="13.2" customHeight="1" x14ac:dyDescent="0.15">
      <c r="E16" s="34"/>
      <c r="F16" s="130" t="s">
        <v>270</v>
      </c>
      <c r="G16" s="23">
        <f>SUM(G6:G15)</f>
        <v>447</v>
      </c>
      <c r="H16" s="40">
        <f>SUM(H6:H15)</f>
        <v>1</v>
      </c>
      <c r="I16" s="34"/>
    </row>
    <row r="17" spans="2:10" ht="13.2" customHeight="1" x14ac:dyDescent="0.2"/>
    <row r="18" spans="2:10" ht="13.2" customHeight="1" x14ac:dyDescent="0.2"/>
    <row r="19" spans="2:10" s="126" customFormat="1" ht="25.05" customHeight="1" x14ac:dyDescent="0.2">
      <c r="B19" s="171" t="s">
        <v>263</v>
      </c>
      <c r="C19" s="172"/>
      <c r="D19" s="173"/>
      <c r="E19" s="112"/>
      <c r="F19" s="171" t="s">
        <v>264</v>
      </c>
      <c r="G19" s="172"/>
      <c r="H19" s="173"/>
      <c r="J19" s="66">
        <f>ROW()</f>
        <v>19</v>
      </c>
    </row>
    <row r="20" spans="2:10" ht="13.2" customHeight="1" x14ac:dyDescent="0.15">
      <c r="B20" s="37"/>
      <c r="C20" s="38" t="s">
        <v>315</v>
      </c>
      <c r="D20" s="38" t="s">
        <v>316</v>
      </c>
      <c r="E20" s="34"/>
      <c r="F20" s="37"/>
      <c r="G20" s="38" t="s">
        <v>315</v>
      </c>
      <c r="H20" s="38" t="s">
        <v>316</v>
      </c>
    </row>
    <row r="21" spans="2:10" ht="13.2" customHeight="1" x14ac:dyDescent="0.15">
      <c r="B21" s="51" t="s">
        <v>423</v>
      </c>
      <c r="C21" s="23">
        <f>55-1</f>
        <v>54</v>
      </c>
      <c r="D21" s="40">
        <f t="shared" ref="D21:D29" si="2">C21/$C$30</f>
        <v>7.6923076923076927E-2</v>
      </c>
      <c r="E21" s="34"/>
      <c r="F21" s="51" t="s">
        <v>423</v>
      </c>
      <c r="G21" s="23">
        <v>22</v>
      </c>
      <c r="H21" s="40">
        <f t="shared" ref="H21:H29" si="3">G21/$G$30</f>
        <v>4.0441176470588237E-2</v>
      </c>
    </row>
    <row r="22" spans="2:10" ht="13.2" customHeight="1" x14ac:dyDescent="0.15">
      <c r="B22" s="51" t="s">
        <v>435</v>
      </c>
      <c r="C22" s="23">
        <f>98-2</f>
        <v>96</v>
      </c>
      <c r="D22" s="40">
        <f t="shared" si="2"/>
        <v>0.13675213675213677</v>
      </c>
      <c r="E22" s="34"/>
      <c r="F22" s="51" t="s">
        <v>435</v>
      </c>
      <c r="G22" s="23">
        <f>34-1</f>
        <v>33</v>
      </c>
      <c r="H22" s="40">
        <f t="shared" si="3"/>
        <v>6.0661764705882353E-2</v>
      </c>
    </row>
    <row r="23" spans="2:10" ht="13.2" customHeight="1" x14ac:dyDescent="0.15">
      <c r="B23" s="51" t="s">
        <v>447</v>
      </c>
      <c r="C23" s="23">
        <f>130-1</f>
        <v>129</v>
      </c>
      <c r="D23" s="40">
        <f t="shared" si="2"/>
        <v>0.18376068376068377</v>
      </c>
      <c r="E23" s="34"/>
      <c r="F23" s="51" t="s">
        <v>447</v>
      </c>
      <c r="G23" s="23">
        <f>78-1</f>
        <v>77</v>
      </c>
      <c r="H23" s="40">
        <f t="shared" si="3"/>
        <v>0.14154411764705882</v>
      </c>
    </row>
    <row r="24" spans="2:10" ht="13.2" customHeight="1" x14ac:dyDescent="0.15">
      <c r="B24" s="51" t="s">
        <v>458</v>
      </c>
      <c r="C24" s="23">
        <v>36</v>
      </c>
      <c r="D24" s="40">
        <f t="shared" si="2"/>
        <v>5.128205128205128E-2</v>
      </c>
      <c r="E24" s="34"/>
      <c r="F24" s="51" t="s">
        <v>458</v>
      </c>
      <c r="G24" s="23">
        <v>10</v>
      </c>
      <c r="H24" s="40">
        <f t="shared" si="3"/>
        <v>1.8382352941176471E-2</v>
      </c>
    </row>
    <row r="25" spans="2:10" ht="13.2" customHeight="1" x14ac:dyDescent="0.15">
      <c r="B25" s="51" t="s">
        <v>468</v>
      </c>
      <c r="C25" s="23">
        <v>20</v>
      </c>
      <c r="D25" s="40">
        <f t="shared" si="2"/>
        <v>2.8490028490028491E-2</v>
      </c>
      <c r="E25" s="34"/>
      <c r="F25" s="51" t="s">
        <v>468</v>
      </c>
      <c r="G25" s="23">
        <v>7</v>
      </c>
      <c r="H25" s="40">
        <f t="shared" si="3"/>
        <v>1.2867647058823529E-2</v>
      </c>
    </row>
    <row r="26" spans="2:10" ht="13.2" customHeight="1" x14ac:dyDescent="0.15">
      <c r="B26" s="51" t="s">
        <v>473</v>
      </c>
      <c r="C26" s="23">
        <v>16</v>
      </c>
      <c r="D26" s="40">
        <f t="shared" si="2"/>
        <v>2.2792022792022793E-2</v>
      </c>
      <c r="E26" s="34"/>
      <c r="F26" s="51" t="s">
        <v>473</v>
      </c>
      <c r="G26" s="23">
        <v>2</v>
      </c>
      <c r="H26" s="40">
        <f t="shared" si="3"/>
        <v>3.6764705882352941E-3</v>
      </c>
    </row>
    <row r="27" spans="2:10" ht="13.2" customHeight="1" x14ac:dyDescent="0.15">
      <c r="B27" s="51" t="s">
        <v>478</v>
      </c>
      <c r="C27" s="23">
        <v>76</v>
      </c>
      <c r="D27" s="40">
        <f t="shared" si="2"/>
        <v>0.10826210826210826</v>
      </c>
      <c r="E27" s="34"/>
      <c r="F27" s="51" t="s">
        <v>478</v>
      </c>
      <c r="G27" s="23">
        <v>44</v>
      </c>
      <c r="H27" s="40">
        <f t="shared" si="3"/>
        <v>8.0882352941176475E-2</v>
      </c>
    </row>
    <row r="28" spans="2:10" ht="13.2" customHeight="1" x14ac:dyDescent="0.15">
      <c r="B28" s="51" t="s">
        <v>481</v>
      </c>
      <c r="C28" s="23">
        <f>235-3</f>
        <v>232</v>
      </c>
      <c r="D28" s="40">
        <f t="shared" si="2"/>
        <v>0.33048433048433046</v>
      </c>
      <c r="E28" s="34"/>
      <c r="F28" s="51" t="s">
        <v>482</v>
      </c>
      <c r="G28" s="23">
        <f>302-3</f>
        <v>299</v>
      </c>
      <c r="H28" s="40">
        <f t="shared" si="3"/>
        <v>0.54963235294117652</v>
      </c>
    </row>
    <row r="29" spans="2:10" ht="13.2" customHeight="1" x14ac:dyDescent="0.15">
      <c r="B29" s="51" t="s">
        <v>283</v>
      </c>
      <c r="C29" s="23">
        <v>43</v>
      </c>
      <c r="D29" s="40">
        <f t="shared" si="2"/>
        <v>6.1253561253561253E-2</v>
      </c>
      <c r="E29" s="34"/>
      <c r="F29" s="51" t="s">
        <v>283</v>
      </c>
      <c r="G29" s="23">
        <v>50</v>
      </c>
      <c r="H29" s="40">
        <f t="shared" si="3"/>
        <v>9.1911764705882359E-2</v>
      </c>
    </row>
    <row r="30" spans="2:10" ht="13.2" customHeight="1" x14ac:dyDescent="0.15">
      <c r="B30" s="130" t="s">
        <v>270</v>
      </c>
      <c r="C30" s="23">
        <f>SUM(C21:C29)</f>
        <v>702</v>
      </c>
      <c r="D30" s="40">
        <f>SUM(D21:D29)</f>
        <v>1</v>
      </c>
      <c r="E30" s="34"/>
      <c r="F30" s="130" t="s">
        <v>270</v>
      </c>
      <c r="G30" s="23">
        <f>SUM(G21:G29)</f>
        <v>544</v>
      </c>
      <c r="H30" s="40">
        <f>SUM(H21:H29)</f>
        <v>1</v>
      </c>
    </row>
  </sheetData>
  <mergeCells count="4">
    <mergeCell ref="B4:D4"/>
    <mergeCell ref="F4:H4"/>
    <mergeCell ref="B19:D19"/>
    <mergeCell ref="F19:H19"/>
  </mergeCells>
  <phoneticPr fontId="5"/>
  <pageMargins left="0.7" right="0.7" top="0.75" bottom="0.75" header="0.3" footer="0.3"/>
  <pageSetup paperSize="9" scale="9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354E3-871E-44C2-8CD8-4EC0FECB9E09}">
  <sheetPr codeName="Sheet12">
    <pageSetUpPr fitToPage="1"/>
  </sheetPr>
  <dimension ref="A1:FC301"/>
  <sheetViews>
    <sheetView view="pageBreakPreview" topLeftCell="A239" zoomScaleNormal="115" zoomScaleSheetLayoutView="100" workbookViewId="0">
      <selection activeCell="B284" sqref="B284:D284"/>
    </sheetView>
  </sheetViews>
  <sheetFormatPr defaultColWidth="9" defaultRowHeight="13.2" x14ac:dyDescent="0.15"/>
  <cols>
    <col min="1" max="1" width="2.77734375" customWidth="1"/>
    <col min="2" max="2" width="25.77734375" style="21" customWidth="1"/>
    <col min="3" max="4" width="8.88671875" style="21" customWidth="1"/>
    <col min="5" max="5" width="3.77734375" style="21" customWidth="1"/>
    <col min="6" max="6" width="25.77734375" style="21" customWidth="1"/>
    <col min="7" max="8" width="8.88671875" style="21" customWidth="1"/>
    <col min="9" max="9" width="2.77734375" style="21" customWidth="1"/>
    <col min="10" max="10" width="0" hidden="1" customWidth="1"/>
    <col min="11" max="11" width="9" hidden="1" customWidth="1"/>
  </cols>
  <sheetData>
    <row r="1" spans="1:159" s="21" customFormat="1" ht="12" x14ac:dyDescent="0.15"/>
    <row r="2" spans="1:159" s="21" customFormat="1" ht="25.95" customHeight="1" x14ac:dyDescent="0.15">
      <c r="B2" s="33" t="s">
        <v>271</v>
      </c>
    </row>
    <row r="3" spans="1:159" s="21" customFormat="1" ht="12" x14ac:dyDescent="0.15"/>
    <row r="4" spans="1:159" s="125" customFormat="1" ht="25.05" customHeight="1" x14ac:dyDescent="0.2">
      <c r="B4" s="171" t="s">
        <v>955</v>
      </c>
      <c r="C4" s="172"/>
      <c r="D4" s="173"/>
      <c r="E4" s="124"/>
      <c r="F4" s="171" t="s">
        <v>956</v>
      </c>
      <c r="G4" s="172"/>
      <c r="H4" s="173"/>
      <c r="I4" s="124"/>
      <c r="J4" s="123">
        <f>ROW()</f>
        <v>4</v>
      </c>
      <c r="K4" s="125" t="s">
        <v>964</v>
      </c>
      <c r="N4" s="123"/>
      <c r="O4" s="123"/>
      <c r="P4" s="123"/>
      <c r="Q4" s="127"/>
    </row>
    <row r="5" spans="1:159" ht="13.5" customHeight="1" x14ac:dyDescent="0.15">
      <c r="B5" s="37"/>
      <c r="C5" s="38" t="s">
        <v>315</v>
      </c>
      <c r="D5" s="38" t="s">
        <v>316</v>
      </c>
      <c r="F5" s="37"/>
      <c r="G5" s="38" t="s">
        <v>315</v>
      </c>
      <c r="H5" s="38" t="s">
        <v>316</v>
      </c>
      <c r="J5" s="34"/>
      <c r="O5" s="34"/>
      <c r="W5" s="34"/>
      <c r="AE5" s="34"/>
      <c r="AM5" s="34"/>
      <c r="AU5" s="34"/>
      <c r="BC5" s="34"/>
      <c r="BK5" s="34"/>
      <c r="BS5" s="34"/>
      <c r="CA5" s="34"/>
      <c r="CI5" s="34"/>
      <c r="CQ5" s="34"/>
      <c r="CY5" s="34"/>
      <c r="DG5" s="34"/>
      <c r="DO5" s="34"/>
      <c r="DW5" s="34"/>
      <c r="EE5" s="34"/>
      <c r="EM5" s="34"/>
      <c r="EU5" s="34"/>
      <c r="FC5" s="34"/>
    </row>
    <row r="6" spans="1:159" ht="13.5" customHeight="1" x14ac:dyDescent="0.15">
      <c r="A6" s="34"/>
      <c r="B6" s="39" t="s">
        <v>902</v>
      </c>
      <c r="C6" s="23">
        <v>54</v>
      </c>
      <c r="D6" s="40">
        <f>C6/$C$11</f>
        <v>3.9531478770131773E-2</v>
      </c>
      <c r="F6" s="48" t="s">
        <v>906</v>
      </c>
      <c r="G6" s="23">
        <v>17</v>
      </c>
      <c r="H6" s="77">
        <f>G6/$G$11</f>
        <v>1.2445095168374817E-2</v>
      </c>
      <c r="J6" s="34"/>
      <c r="O6" s="34"/>
      <c r="W6" s="34"/>
      <c r="AE6" s="34"/>
      <c r="AM6" s="34"/>
      <c r="AU6" s="34"/>
      <c r="BC6" s="34"/>
      <c r="BK6" s="34"/>
      <c r="BS6" s="34"/>
      <c r="CA6" s="34"/>
      <c r="CI6" s="34"/>
      <c r="CQ6" s="34"/>
      <c r="CY6" s="34"/>
      <c r="DG6" s="34"/>
      <c r="DO6" s="34"/>
      <c r="DW6" s="34"/>
      <c r="EE6" s="34"/>
      <c r="EM6" s="34"/>
      <c r="EU6" s="34"/>
      <c r="FC6" s="34"/>
    </row>
    <row r="7" spans="1:159" ht="13.5" customHeight="1" x14ac:dyDescent="0.15">
      <c r="A7" s="34"/>
      <c r="B7" s="42" t="s">
        <v>903</v>
      </c>
      <c r="C7" s="23">
        <v>256</v>
      </c>
      <c r="D7" s="40">
        <f>C7/$C$11</f>
        <v>0.18740849194729137</v>
      </c>
      <c r="F7" s="42" t="s">
        <v>907</v>
      </c>
      <c r="G7" s="23">
        <v>74</v>
      </c>
      <c r="H7" s="40">
        <f>G7/$G$11</f>
        <v>5.4172767203513911E-2</v>
      </c>
      <c r="J7" s="34"/>
      <c r="O7" s="34"/>
      <c r="W7" s="34"/>
      <c r="AE7" s="34"/>
      <c r="AM7" s="34"/>
      <c r="AU7" s="34"/>
      <c r="BC7" s="34"/>
      <c r="BK7" s="34"/>
      <c r="BS7" s="34"/>
      <c r="CA7" s="34"/>
      <c r="CI7" s="34"/>
      <c r="CQ7" s="34"/>
      <c r="CY7" s="34"/>
      <c r="DG7" s="34"/>
      <c r="DO7" s="34"/>
      <c r="DW7" s="34"/>
      <c r="EE7" s="34"/>
      <c r="EM7" s="34"/>
      <c r="EU7" s="34"/>
      <c r="FC7" s="34"/>
    </row>
    <row r="8" spans="1:159" ht="13.5" customHeight="1" x14ac:dyDescent="0.15">
      <c r="A8" s="34"/>
      <c r="B8" s="42" t="s">
        <v>904</v>
      </c>
      <c r="C8" s="23">
        <v>645</v>
      </c>
      <c r="D8" s="40">
        <f>C8/$C$11</f>
        <v>0.47218155197657397</v>
      </c>
      <c r="F8" s="42" t="s">
        <v>908</v>
      </c>
      <c r="G8" s="23">
        <v>623</v>
      </c>
      <c r="H8" s="40">
        <f>G8/$G$11</f>
        <v>0.45607613469985359</v>
      </c>
      <c r="J8" s="34"/>
      <c r="O8" s="34"/>
      <c r="W8" s="34"/>
      <c r="AE8" s="34"/>
      <c r="AM8" s="34"/>
      <c r="AU8" s="34"/>
      <c r="BC8" s="34"/>
      <c r="BK8" s="34"/>
      <c r="BS8" s="34"/>
      <c r="CA8" s="34"/>
      <c r="CI8" s="34"/>
      <c r="CQ8" s="34"/>
      <c r="CY8" s="34"/>
      <c r="DG8" s="34"/>
      <c r="DO8" s="34"/>
      <c r="DW8" s="34"/>
      <c r="EE8" s="34"/>
      <c r="EM8" s="34"/>
      <c r="EU8" s="34"/>
      <c r="FC8" s="34"/>
    </row>
    <row r="9" spans="1:159" ht="13.5" customHeight="1" x14ac:dyDescent="0.15">
      <c r="A9" s="34"/>
      <c r="B9" s="42" t="s">
        <v>905</v>
      </c>
      <c r="C9" s="23">
        <v>63</v>
      </c>
      <c r="D9" s="40">
        <f>C9/$C$11</f>
        <v>4.6120058565153735E-2</v>
      </c>
      <c r="F9" s="42" t="s">
        <v>909</v>
      </c>
      <c r="G9" s="23">
        <v>462</v>
      </c>
      <c r="H9" s="40">
        <f>G9/$G$11</f>
        <v>0.33821376281112736</v>
      </c>
      <c r="J9" s="34"/>
      <c r="O9" s="34"/>
      <c r="W9" s="34"/>
      <c r="AE9" s="34"/>
      <c r="AM9" s="34"/>
      <c r="AU9" s="34"/>
      <c r="BC9" s="34"/>
      <c r="BK9" s="34"/>
      <c r="BS9" s="34"/>
      <c r="CA9" s="34"/>
      <c r="CI9" s="34"/>
      <c r="CQ9" s="34"/>
      <c r="CY9" s="34"/>
      <c r="DG9" s="34"/>
      <c r="DO9" s="34"/>
      <c r="DW9" s="34"/>
      <c r="EE9" s="34"/>
      <c r="EM9" s="34"/>
      <c r="EU9" s="34"/>
      <c r="FC9" s="34"/>
    </row>
    <row r="10" spans="1:159" ht="13.5" customHeight="1" x14ac:dyDescent="0.15">
      <c r="A10" s="34"/>
      <c r="B10" s="42" t="s">
        <v>314</v>
      </c>
      <c r="C10" s="23">
        <v>348</v>
      </c>
      <c r="D10" s="40">
        <f>C10/$C$11</f>
        <v>0.2547584187408492</v>
      </c>
      <c r="F10" s="42" t="s">
        <v>314</v>
      </c>
      <c r="G10" s="23">
        <v>190</v>
      </c>
      <c r="H10" s="78">
        <f>G10/$G$11</f>
        <v>0.13909224011713031</v>
      </c>
      <c r="J10" s="34"/>
      <c r="O10" s="34"/>
      <c r="W10" s="34"/>
      <c r="AE10" s="34"/>
      <c r="AM10" s="34"/>
      <c r="AU10" s="34"/>
      <c r="BC10" s="34"/>
      <c r="BK10" s="34"/>
      <c r="BS10" s="34"/>
      <c r="CA10" s="34"/>
      <c r="CI10" s="34"/>
      <c r="CQ10" s="34"/>
      <c r="CY10" s="34"/>
      <c r="DG10" s="34"/>
      <c r="DO10" s="34"/>
      <c r="DW10" s="34"/>
      <c r="EE10" s="34"/>
      <c r="EM10" s="34"/>
      <c r="EU10" s="34"/>
      <c r="FC10" s="34"/>
    </row>
    <row r="11" spans="1:159" ht="13.5" customHeight="1" x14ac:dyDescent="0.15">
      <c r="A11" s="34"/>
      <c r="B11" s="43" t="s">
        <v>957</v>
      </c>
      <c r="C11" s="44">
        <f>SUM(C6:C10)</f>
        <v>1366</v>
      </c>
      <c r="D11" s="45">
        <v>1</v>
      </c>
      <c r="F11" s="43" t="s">
        <v>957</v>
      </c>
      <c r="G11" s="44">
        <f>SUM(G6:G10)</f>
        <v>1366</v>
      </c>
      <c r="H11" s="45">
        <v>1</v>
      </c>
      <c r="J11" s="34"/>
      <c r="O11" s="34"/>
      <c r="W11" s="34"/>
      <c r="AE11" s="34"/>
      <c r="AM11" s="34"/>
      <c r="AU11" s="34"/>
      <c r="BC11" s="34"/>
      <c r="BK11" s="34"/>
      <c r="BS11" s="34"/>
      <c r="CA11" s="34"/>
      <c r="CI11" s="34"/>
      <c r="CQ11" s="34"/>
      <c r="CY11" s="34"/>
      <c r="DG11" s="34"/>
      <c r="DO11" s="34"/>
      <c r="DW11" s="34"/>
      <c r="EE11" s="34"/>
      <c r="EM11" s="34"/>
      <c r="EU11" s="34"/>
      <c r="FC11" s="34"/>
    </row>
    <row r="14" spans="1:159" s="126" customFormat="1" ht="25.05" customHeight="1" x14ac:dyDescent="0.2">
      <c r="B14" s="171" t="s">
        <v>958</v>
      </c>
      <c r="C14" s="172"/>
      <c r="D14" s="173"/>
      <c r="E14" s="112"/>
      <c r="F14" s="171" t="s">
        <v>959</v>
      </c>
      <c r="G14" s="172"/>
      <c r="H14" s="173"/>
      <c r="I14" s="112"/>
      <c r="J14" s="123">
        <f>ROW()</f>
        <v>14</v>
      </c>
      <c r="K14" s="126" t="s">
        <v>965</v>
      </c>
      <c r="P14" s="128"/>
    </row>
    <row r="15" spans="1:159" ht="13.5" customHeight="1" x14ac:dyDescent="0.15">
      <c r="B15" s="37"/>
      <c r="C15" s="38" t="s">
        <v>315</v>
      </c>
      <c r="D15" s="38" t="s">
        <v>316</v>
      </c>
      <c r="F15" s="37"/>
      <c r="G15" s="38" t="s">
        <v>315</v>
      </c>
      <c r="H15" s="38" t="s">
        <v>316</v>
      </c>
      <c r="O15" s="34"/>
    </row>
    <row r="16" spans="1:159" ht="13.5" customHeight="1" x14ac:dyDescent="0.15">
      <c r="B16" s="39" t="s">
        <v>902</v>
      </c>
      <c r="C16" s="23">
        <v>70</v>
      </c>
      <c r="D16" s="40">
        <f>C16/$C$21</f>
        <v>5.1244509516837483E-2</v>
      </c>
      <c r="E16" s="79"/>
      <c r="F16" s="48" t="s">
        <v>906</v>
      </c>
      <c r="G16" s="23">
        <v>13</v>
      </c>
      <c r="H16" s="40">
        <f>G16/$G$21</f>
        <v>9.5168374816983897E-3</v>
      </c>
      <c r="O16" s="34"/>
    </row>
    <row r="17" spans="2:16" ht="13.5" customHeight="1" x14ac:dyDescent="0.15">
      <c r="B17" s="42" t="s">
        <v>903</v>
      </c>
      <c r="C17" s="23">
        <v>251</v>
      </c>
      <c r="D17" s="40">
        <f>C17/$C$21</f>
        <v>0.18374816983894582</v>
      </c>
      <c r="F17" s="42" t="s">
        <v>907</v>
      </c>
      <c r="G17" s="23">
        <v>29</v>
      </c>
      <c r="H17" s="40">
        <f>G17/$G$21</f>
        <v>2.12298682284041E-2</v>
      </c>
      <c r="O17" s="34"/>
    </row>
    <row r="18" spans="2:16" ht="14.25" customHeight="1" x14ac:dyDescent="0.15">
      <c r="B18" s="42" t="s">
        <v>904</v>
      </c>
      <c r="C18" s="23">
        <v>649</v>
      </c>
      <c r="D18" s="40">
        <f>C18/$C$21</f>
        <v>0.47510980966325039</v>
      </c>
      <c r="F18" s="42" t="s">
        <v>908</v>
      </c>
      <c r="G18" s="23">
        <v>416</v>
      </c>
      <c r="H18" s="40">
        <f>G18/$G$21</f>
        <v>0.30453879941434847</v>
      </c>
      <c r="O18" s="34"/>
    </row>
    <row r="19" spans="2:16" x14ac:dyDescent="0.15">
      <c r="B19" s="42" t="s">
        <v>905</v>
      </c>
      <c r="C19" s="23">
        <v>80</v>
      </c>
      <c r="D19" s="40">
        <f>C19/$C$21</f>
        <v>5.8565153733528552E-2</v>
      </c>
      <c r="F19" s="42" t="s">
        <v>909</v>
      </c>
      <c r="G19" s="23">
        <v>739</v>
      </c>
      <c r="H19" s="40">
        <f>G19/$G$21</f>
        <v>0.54099560761346999</v>
      </c>
      <c r="O19" s="34"/>
    </row>
    <row r="20" spans="2:16" x14ac:dyDescent="0.15">
      <c r="B20" s="42" t="s">
        <v>314</v>
      </c>
      <c r="C20" s="23">
        <v>316</v>
      </c>
      <c r="D20" s="40">
        <f>C20/$C$21</f>
        <v>0.23133235724743778</v>
      </c>
      <c r="F20" s="42" t="s">
        <v>314</v>
      </c>
      <c r="G20" s="23">
        <v>169</v>
      </c>
      <c r="H20" s="40">
        <f>G20/$G$21</f>
        <v>0.12371888726207907</v>
      </c>
      <c r="O20" s="34"/>
    </row>
    <row r="21" spans="2:16" x14ac:dyDescent="0.15">
      <c r="B21" s="43" t="s">
        <v>957</v>
      </c>
      <c r="C21" s="44">
        <f>SUM(C16:C20)</f>
        <v>1366</v>
      </c>
      <c r="D21" s="45">
        <v>1</v>
      </c>
      <c r="F21" s="43" t="s">
        <v>957</v>
      </c>
      <c r="G21" s="44">
        <f>SUM(G16:G20)</f>
        <v>1366</v>
      </c>
      <c r="H21" s="45">
        <v>1</v>
      </c>
      <c r="O21" s="34"/>
    </row>
    <row r="24" spans="2:16" s="126" customFormat="1" ht="25.05" customHeight="1" x14ac:dyDescent="0.2">
      <c r="B24" s="171" t="s">
        <v>960</v>
      </c>
      <c r="C24" s="172"/>
      <c r="D24" s="173"/>
      <c r="E24" s="112"/>
      <c r="F24" s="171" t="s">
        <v>170</v>
      </c>
      <c r="G24" s="172"/>
      <c r="H24" s="173"/>
      <c r="I24" s="112"/>
      <c r="J24" s="123">
        <f>ROW()</f>
        <v>24</v>
      </c>
      <c r="K24" s="126" t="s">
        <v>966</v>
      </c>
      <c r="P24" s="128"/>
    </row>
    <row r="25" spans="2:16" x14ac:dyDescent="0.15">
      <c r="B25" s="37"/>
      <c r="C25" s="38" t="s">
        <v>315</v>
      </c>
      <c r="D25" s="38" t="s">
        <v>316</v>
      </c>
      <c r="F25" s="37"/>
      <c r="G25" s="38" t="s">
        <v>315</v>
      </c>
      <c r="H25" s="38" t="s">
        <v>316</v>
      </c>
      <c r="O25" s="34"/>
    </row>
    <row r="26" spans="2:16" x14ac:dyDescent="0.15">
      <c r="B26" s="39" t="s">
        <v>902</v>
      </c>
      <c r="C26" s="23">
        <v>70</v>
      </c>
      <c r="D26" s="40">
        <f>C26/$C$31</f>
        <v>5.1244509516837483E-2</v>
      </c>
      <c r="F26" s="48" t="s">
        <v>906</v>
      </c>
      <c r="G26" s="23">
        <v>16</v>
      </c>
      <c r="H26" s="40">
        <f>G26/$G$31</f>
        <v>1.171303074670571E-2</v>
      </c>
      <c r="O26" s="34"/>
    </row>
    <row r="27" spans="2:16" x14ac:dyDescent="0.15">
      <c r="B27" s="42" t="s">
        <v>903</v>
      </c>
      <c r="C27" s="23">
        <v>285</v>
      </c>
      <c r="D27" s="40">
        <f>C27/$C$31</f>
        <v>0.20863836017569545</v>
      </c>
      <c r="F27" s="42" t="s">
        <v>907</v>
      </c>
      <c r="G27" s="23">
        <v>37</v>
      </c>
      <c r="H27" s="40">
        <f>G27/$G$31</f>
        <v>2.7086383601756955E-2</v>
      </c>
      <c r="O27" s="34"/>
    </row>
    <row r="28" spans="2:16" x14ac:dyDescent="0.15">
      <c r="B28" s="42" t="s">
        <v>904</v>
      </c>
      <c r="C28" s="23">
        <v>621</v>
      </c>
      <c r="D28" s="40">
        <f>C28/$C$31</f>
        <v>0.4546120058565154</v>
      </c>
      <c r="F28" s="42" t="s">
        <v>908</v>
      </c>
      <c r="G28" s="23">
        <v>449</v>
      </c>
      <c r="H28" s="40">
        <f>G28/$G$31</f>
        <v>0.32869692532942901</v>
      </c>
      <c r="O28" s="34"/>
    </row>
    <row r="29" spans="2:16" x14ac:dyDescent="0.15">
      <c r="B29" s="42" t="s">
        <v>905</v>
      </c>
      <c r="C29" s="23">
        <v>83</v>
      </c>
      <c r="D29" s="40">
        <f>C29/$C$31</f>
        <v>6.0761346998535873E-2</v>
      </c>
      <c r="F29" s="42" t="s">
        <v>909</v>
      </c>
      <c r="G29" s="23">
        <v>711</v>
      </c>
      <c r="H29" s="40">
        <f>G29/$G$31</f>
        <v>0.52049780380673494</v>
      </c>
      <c r="O29" s="34"/>
    </row>
    <row r="30" spans="2:16" x14ac:dyDescent="0.15">
      <c r="B30" s="42" t="s">
        <v>314</v>
      </c>
      <c r="C30" s="23">
        <v>307</v>
      </c>
      <c r="D30" s="40">
        <f>C30/$C$31</f>
        <v>0.2247437774524158</v>
      </c>
      <c r="F30" s="42" t="s">
        <v>314</v>
      </c>
      <c r="G30" s="23">
        <v>153</v>
      </c>
      <c r="H30" s="40">
        <f>G30/$G$31</f>
        <v>0.11200585651537336</v>
      </c>
      <c r="O30" s="34"/>
    </row>
    <row r="31" spans="2:16" x14ac:dyDescent="0.15">
      <c r="B31" s="43" t="s">
        <v>957</v>
      </c>
      <c r="C31" s="44">
        <f>SUM(C26:C30)</f>
        <v>1366</v>
      </c>
      <c r="D31" s="45">
        <v>1</v>
      </c>
      <c r="F31" s="43" t="s">
        <v>957</v>
      </c>
      <c r="G31" s="44">
        <f>SUM(G26:G30)</f>
        <v>1366</v>
      </c>
      <c r="H31" s="45">
        <v>1</v>
      </c>
      <c r="O31" s="34"/>
    </row>
    <row r="34" spans="2:16" s="125" customFormat="1" ht="25.05" customHeight="1" x14ac:dyDescent="0.2">
      <c r="B34" s="171" t="s">
        <v>171</v>
      </c>
      <c r="C34" s="172"/>
      <c r="D34" s="173"/>
      <c r="E34" s="124"/>
      <c r="F34" s="171" t="s">
        <v>172</v>
      </c>
      <c r="G34" s="172"/>
      <c r="H34" s="173"/>
      <c r="I34" s="124"/>
      <c r="J34" s="123">
        <f>ROW()</f>
        <v>34</v>
      </c>
      <c r="K34" s="125" t="s">
        <v>967</v>
      </c>
      <c r="P34" s="129"/>
    </row>
    <row r="35" spans="2:16" x14ac:dyDescent="0.15">
      <c r="B35" s="37"/>
      <c r="C35" s="38" t="s">
        <v>315</v>
      </c>
      <c r="D35" s="38" t="s">
        <v>316</v>
      </c>
      <c r="F35" s="37"/>
      <c r="G35" s="38" t="s">
        <v>315</v>
      </c>
      <c r="H35" s="38" t="s">
        <v>316</v>
      </c>
      <c r="O35" s="34"/>
    </row>
    <row r="36" spans="2:16" x14ac:dyDescent="0.15">
      <c r="B36" s="39" t="s">
        <v>902</v>
      </c>
      <c r="C36" s="23">
        <v>54</v>
      </c>
      <c r="D36" s="40">
        <f>C36/$C$41</f>
        <v>3.9531478770131773E-2</v>
      </c>
      <c r="F36" s="48" t="s">
        <v>906</v>
      </c>
      <c r="G36" s="23">
        <v>16</v>
      </c>
      <c r="H36" s="40">
        <f>G36/$G$41</f>
        <v>1.171303074670571E-2</v>
      </c>
      <c r="O36" s="34"/>
    </row>
    <row r="37" spans="2:16" x14ac:dyDescent="0.15">
      <c r="B37" s="42" t="s">
        <v>903</v>
      </c>
      <c r="C37" s="23">
        <v>268</v>
      </c>
      <c r="D37" s="40">
        <f>C37/$C$41</f>
        <v>0.19619326500732065</v>
      </c>
      <c r="F37" s="42" t="s">
        <v>907</v>
      </c>
      <c r="G37" s="23">
        <v>55</v>
      </c>
      <c r="H37" s="40">
        <f>G37/$G$41</f>
        <v>4.026354319180088E-2</v>
      </c>
      <c r="O37" s="34"/>
    </row>
    <row r="38" spans="2:16" x14ac:dyDescent="0.15">
      <c r="B38" s="42" t="s">
        <v>904</v>
      </c>
      <c r="C38" s="23">
        <v>602</v>
      </c>
      <c r="D38" s="40">
        <f>C38/$C$41</f>
        <v>0.44070278184480233</v>
      </c>
      <c r="F38" s="42" t="s">
        <v>908</v>
      </c>
      <c r="G38" s="23">
        <v>537</v>
      </c>
      <c r="H38" s="40">
        <f>G38/$G$41</f>
        <v>0.39311859443631042</v>
      </c>
      <c r="O38" s="34"/>
    </row>
    <row r="39" spans="2:16" x14ac:dyDescent="0.15">
      <c r="B39" s="42" t="s">
        <v>905</v>
      </c>
      <c r="C39" s="23">
        <v>71</v>
      </c>
      <c r="D39" s="40">
        <f>C39/$C$41</f>
        <v>5.197657393850659E-2</v>
      </c>
      <c r="F39" s="42" t="s">
        <v>909</v>
      </c>
      <c r="G39" s="23">
        <v>586</v>
      </c>
      <c r="H39" s="40">
        <f>G39/$G$41</f>
        <v>0.42898975109809662</v>
      </c>
      <c r="O39" s="34"/>
    </row>
    <row r="40" spans="2:16" x14ac:dyDescent="0.15">
      <c r="B40" s="42" t="s">
        <v>314</v>
      </c>
      <c r="C40" s="23">
        <v>371</v>
      </c>
      <c r="D40" s="40">
        <f>C40/$C$41</f>
        <v>0.27159590043923865</v>
      </c>
      <c r="F40" s="42" t="s">
        <v>314</v>
      </c>
      <c r="G40" s="23">
        <v>172</v>
      </c>
      <c r="H40" s="40">
        <f>G40/$G$41</f>
        <v>0.12591508052708639</v>
      </c>
      <c r="O40" s="34"/>
    </row>
    <row r="41" spans="2:16" x14ac:dyDescent="0.15">
      <c r="B41" s="43" t="s">
        <v>957</v>
      </c>
      <c r="C41" s="44">
        <f>SUM(C36:C40)</f>
        <v>1366</v>
      </c>
      <c r="D41" s="45">
        <v>1</v>
      </c>
      <c r="F41" s="43" t="s">
        <v>957</v>
      </c>
      <c r="G41" s="44">
        <f>SUM(G36:G40)</f>
        <v>1366</v>
      </c>
      <c r="H41" s="45">
        <v>1</v>
      </c>
      <c r="O41" s="34"/>
    </row>
    <row r="44" spans="2:16" s="125" customFormat="1" ht="25.05" customHeight="1" x14ac:dyDescent="0.2">
      <c r="B44" s="171" t="s">
        <v>173</v>
      </c>
      <c r="C44" s="172"/>
      <c r="D44" s="173"/>
      <c r="E44" s="124"/>
      <c r="F44" s="171" t="s">
        <v>174</v>
      </c>
      <c r="G44" s="172"/>
      <c r="H44" s="173"/>
      <c r="I44" s="124"/>
      <c r="J44" s="123">
        <f>ROW()</f>
        <v>44</v>
      </c>
      <c r="K44" s="125" t="s">
        <v>968</v>
      </c>
      <c r="P44" s="129"/>
    </row>
    <row r="45" spans="2:16" x14ac:dyDescent="0.15">
      <c r="B45" s="37"/>
      <c r="C45" s="38" t="s">
        <v>315</v>
      </c>
      <c r="D45" s="38" t="s">
        <v>316</v>
      </c>
      <c r="F45" s="37"/>
      <c r="G45" s="38" t="s">
        <v>315</v>
      </c>
      <c r="H45" s="38" t="s">
        <v>316</v>
      </c>
      <c r="O45" s="34"/>
    </row>
    <row r="46" spans="2:16" x14ac:dyDescent="0.15">
      <c r="B46" s="39" t="s">
        <v>902</v>
      </c>
      <c r="C46" s="23">
        <v>50</v>
      </c>
      <c r="D46" s="40">
        <f>C46/$C$51</f>
        <v>3.6603221083455345E-2</v>
      </c>
      <c r="F46" s="48" t="s">
        <v>906</v>
      </c>
      <c r="G46" s="23">
        <v>17</v>
      </c>
      <c r="H46" s="40">
        <f>G46/$G$51</f>
        <v>1.2445095168374817E-2</v>
      </c>
      <c r="O46" s="34"/>
    </row>
    <row r="47" spans="2:16" x14ac:dyDescent="0.15">
      <c r="B47" s="42" t="s">
        <v>903</v>
      </c>
      <c r="C47" s="23">
        <v>272</v>
      </c>
      <c r="D47" s="40">
        <f>C47/$C$51</f>
        <v>0.19912152269399708</v>
      </c>
      <c r="F47" s="42" t="s">
        <v>907</v>
      </c>
      <c r="G47" s="23">
        <v>77</v>
      </c>
      <c r="H47" s="40">
        <f>G47/$G$51</f>
        <v>5.6368960468521231E-2</v>
      </c>
      <c r="O47" s="34"/>
    </row>
    <row r="48" spans="2:16" x14ac:dyDescent="0.15">
      <c r="B48" s="42" t="s">
        <v>904</v>
      </c>
      <c r="C48" s="23">
        <v>663</v>
      </c>
      <c r="D48" s="40">
        <f>C48/$C$51</f>
        <v>0.48535871156661786</v>
      </c>
      <c r="F48" s="42" t="s">
        <v>908</v>
      </c>
      <c r="G48" s="23">
        <v>611</v>
      </c>
      <c r="H48" s="40">
        <f>G48/$G$51</f>
        <v>0.4472913616398243</v>
      </c>
      <c r="O48" s="34"/>
    </row>
    <row r="49" spans="2:16" x14ac:dyDescent="0.15">
      <c r="B49" s="42" t="s">
        <v>905</v>
      </c>
      <c r="C49" s="23">
        <v>101</v>
      </c>
      <c r="D49" s="40">
        <f>C49/$C$51</f>
        <v>7.3938506588579797E-2</v>
      </c>
      <c r="F49" s="42" t="s">
        <v>909</v>
      </c>
      <c r="G49" s="23">
        <v>515</v>
      </c>
      <c r="H49" s="40">
        <f>G49/$G$51</f>
        <v>0.37701317715959004</v>
      </c>
      <c r="O49" s="34"/>
    </row>
    <row r="50" spans="2:16" x14ac:dyDescent="0.15">
      <c r="B50" s="42" t="s">
        <v>314</v>
      </c>
      <c r="C50" s="23">
        <v>280</v>
      </c>
      <c r="D50" s="40">
        <f>C50/$C$51</f>
        <v>0.20497803806734993</v>
      </c>
      <c r="F50" s="42" t="s">
        <v>314</v>
      </c>
      <c r="G50" s="23">
        <v>146</v>
      </c>
      <c r="H50" s="40">
        <f>G50/$G$51</f>
        <v>0.10688140556368961</v>
      </c>
      <c r="O50" s="34"/>
    </row>
    <row r="51" spans="2:16" x14ac:dyDescent="0.15">
      <c r="B51" s="43" t="s">
        <v>957</v>
      </c>
      <c r="C51" s="44">
        <f>SUM(C46:C50)</f>
        <v>1366</v>
      </c>
      <c r="D51" s="45">
        <v>1</v>
      </c>
      <c r="F51" s="43" t="s">
        <v>957</v>
      </c>
      <c r="G51" s="44">
        <f>SUM(G46:G50)</f>
        <v>1366</v>
      </c>
      <c r="H51" s="45">
        <v>1</v>
      </c>
      <c r="O51" s="34"/>
    </row>
    <row r="54" spans="2:16" s="125" customFormat="1" ht="25.05" customHeight="1" x14ac:dyDescent="0.2">
      <c r="B54" s="171" t="s">
        <v>175</v>
      </c>
      <c r="C54" s="172"/>
      <c r="D54" s="173"/>
      <c r="E54" s="124"/>
      <c r="F54" s="171" t="s">
        <v>176</v>
      </c>
      <c r="G54" s="172"/>
      <c r="H54" s="173"/>
      <c r="I54" s="124"/>
      <c r="J54" s="123">
        <f>ROW()</f>
        <v>54</v>
      </c>
      <c r="K54" s="125" t="s">
        <v>969</v>
      </c>
      <c r="P54" s="129"/>
    </row>
    <row r="55" spans="2:16" x14ac:dyDescent="0.15">
      <c r="B55" s="37"/>
      <c r="C55" s="38" t="s">
        <v>315</v>
      </c>
      <c r="D55" s="38" t="s">
        <v>316</v>
      </c>
      <c r="F55" s="37"/>
      <c r="G55" s="38" t="s">
        <v>315</v>
      </c>
      <c r="H55" s="38" t="s">
        <v>316</v>
      </c>
      <c r="O55" s="34"/>
    </row>
    <row r="56" spans="2:16" x14ac:dyDescent="0.15">
      <c r="B56" s="39" t="s">
        <v>902</v>
      </c>
      <c r="C56" s="23">
        <v>168</v>
      </c>
      <c r="D56" s="40">
        <f>C56/$C$61</f>
        <v>0.12298682284040996</v>
      </c>
      <c r="F56" s="48" t="s">
        <v>906</v>
      </c>
      <c r="G56" s="23">
        <v>10</v>
      </c>
      <c r="H56" s="40">
        <f>G56/$G$61</f>
        <v>7.320644216691069E-3</v>
      </c>
      <c r="O56" s="34"/>
    </row>
    <row r="57" spans="2:16" x14ac:dyDescent="0.15">
      <c r="B57" s="42" t="s">
        <v>903</v>
      </c>
      <c r="C57" s="23">
        <v>464</v>
      </c>
      <c r="D57" s="40">
        <f>C57/$C$61</f>
        <v>0.3396778916544656</v>
      </c>
      <c r="F57" s="42" t="s">
        <v>907</v>
      </c>
      <c r="G57" s="23">
        <v>61</v>
      </c>
      <c r="H57" s="40">
        <f>G57/$G$61</f>
        <v>4.4655929721815521E-2</v>
      </c>
      <c r="O57" s="34"/>
    </row>
    <row r="58" spans="2:16" x14ac:dyDescent="0.15">
      <c r="B58" s="42" t="s">
        <v>904</v>
      </c>
      <c r="C58" s="23">
        <v>501</v>
      </c>
      <c r="D58" s="40">
        <f>C58/$C$61</f>
        <v>0.36676427525622257</v>
      </c>
      <c r="F58" s="42" t="s">
        <v>908</v>
      </c>
      <c r="G58" s="23">
        <v>579</v>
      </c>
      <c r="H58" s="40">
        <f>G58/$G$61</f>
        <v>0.42386530014641288</v>
      </c>
      <c r="O58" s="34"/>
    </row>
    <row r="59" spans="2:16" x14ac:dyDescent="0.15">
      <c r="B59" s="42" t="s">
        <v>905</v>
      </c>
      <c r="C59" s="23">
        <v>62</v>
      </c>
      <c r="D59" s="40">
        <f>C59/$C$61</f>
        <v>4.5387994143484628E-2</v>
      </c>
      <c r="F59" s="42" t="s">
        <v>909</v>
      </c>
      <c r="G59" s="23">
        <v>587</v>
      </c>
      <c r="H59" s="40">
        <f>G59/$G$61</f>
        <v>0.42972181551976574</v>
      </c>
      <c r="O59" s="34"/>
    </row>
    <row r="60" spans="2:16" x14ac:dyDescent="0.15">
      <c r="B60" s="42" t="s">
        <v>314</v>
      </c>
      <c r="C60" s="23">
        <v>171</v>
      </c>
      <c r="D60" s="40">
        <f>C60/$C$61</f>
        <v>0.12518301610541727</v>
      </c>
      <c r="F60" s="42" t="s">
        <v>314</v>
      </c>
      <c r="G60" s="23">
        <v>129</v>
      </c>
      <c r="H60" s="40">
        <f>G60/$G$61</f>
        <v>9.443631039531479E-2</v>
      </c>
      <c r="O60" s="34"/>
    </row>
    <row r="61" spans="2:16" x14ac:dyDescent="0.15">
      <c r="B61" s="43" t="s">
        <v>957</v>
      </c>
      <c r="C61" s="44">
        <f>SUM(C56:C60)</f>
        <v>1366</v>
      </c>
      <c r="D61" s="45">
        <v>1</v>
      </c>
      <c r="F61" s="43" t="s">
        <v>957</v>
      </c>
      <c r="G61" s="44">
        <f>SUM(G56:G60)</f>
        <v>1366</v>
      </c>
      <c r="H61" s="45">
        <v>1</v>
      </c>
      <c r="O61" s="34"/>
    </row>
    <row r="64" spans="2:16" s="126" customFormat="1" ht="25.05" customHeight="1" x14ac:dyDescent="0.2">
      <c r="B64" s="171" t="s">
        <v>177</v>
      </c>
      <c r="C64" s="172"/>
      <c r="D64" s="173"/>
      <c r="E64" s="112"/>
      <c r="F64" s="171" t="s">
        <v>178</v>
      </c>
      <c r="G64" s="172"/>
      <c r="H64" s="173"/>
      <c r="I64" s="112"/>
      <c r="J64" s="123">
        <f>ROW()</f>
        <v>64</v>
      </c>
      <c r="K64" s="126" t="s">
        <v>970</v>
      </c>
      <c r="P64" s="128"/>
    </row>
    <row r="65" spans="2:16" x14ac:dyDescent="0.15">
      <c r="B65" s="37"/>
      <c r="C65" s="38" t="s">
        <v>315</v>
      </c>
      <c r="D65" s="38" t="s">
        <v>316</v>
      </c>
      <c r="F65" s="37"/>
      <c r="G65" s="38" t="s">
        <v>315</v>
      </c>
      <c r="H65" s="38" t="s">
        <v>316</v>
      </c>
      <c r="O65" s="34"/>
    </row>
    <row r="66" spans="2:16" x14ac:dyDescent="0.15">
      <c r="B66" s="39" t="s">
        <v>902</v>
      </c>
      <c r="C66" s="23">
        <v>130</v>
      </c>
      <c r="D66" s="40">
        <f>C66/$C$71</f>
        <v>9.5168374816983897E-2</v>
      </c>
      <c r="F66" s="48" t="s">
        <v>906</v>
      </c>
      <c r="G66" s="23">
        <v>20</v>
      </c>
      <c r="H66" s="40">
        <f>G66/$G$71</f>
        <v>1.4641288433382138E-2</v>
      </c>
      <c r="O66" s="34"/>
    </row>
    <row r="67" spans="2:16" x14ac:dyDescent="0.15">
      <c r="B67" s="42" t="s">
        <v>903</v>
      </c>
      <c r="C67" s="23">
        <v>412</v>
      </c>
      <c r="D67" s="40">
        <f>C67/$C$71</f>
        <v>0.30161054172767204</v>
      </c>
      <c r="F67" s="42" t="s">
        <v>907</v>
      </c>
      <c r="G67" s="23">
        <v>100</v>
      </c>
      <c r="H67" s="40">
        <f>G67/$G$71</f>
        <v>7.320644216691069E-2</v>
      </c>
      <c r="O67" s="34"/>
    </row>
    <row r="68" spans="2:16" x14ac:dyDescent="0.15">
      <c r="B68" s="42" t="s">
        <v>904</v>
      </c>
      <c r="C68" s="23">
        <v>534</v>
      </c>
      <c r="D68" s="40">
        <f>C68/$C$71</f>
        <v>0.39092240117130306</v>
      </c>
      <c r="F68" s="42" t="s">
        <v>908</v>
      </c>
      <c r="G68" s="23">
        <v>630</v>
      </c>
      <c r="H68" s="40">
        <f>G68/$G$71</f>
        <v>0.46120058565153732</v>
      </c>
      <c r="O68" s="34"/>
    </row>
    <row r="69" spans="2:16" x14ac:dyDescent="0.15">
      <c r="B69" s="42" t="s">
        <v>905</v>
      </c>
      <c r="C69" s="23">
        <v>59</v>
      </c>
      <c r="D69" s="40">
        <f>C69/$C$71</f>
        <v>4.3191800878477307E-2</v>
      </c>
      <c r="F69" s="42" t="s">
        <v>909</v>
      </c>
      <c r="G69" s="23">
        <v>472</v>
      </c>
      <c r="H69" s="40">
        <f>G69/$G$71</f>
        <v>0.34553440702781846</v>
      </c>
      <c r="O69" s="34"/>
    </row>
    <row r="70" spans="2:16" x14ac:dyDescent="0.15">
      <c r="B70" s="42" t="s">
        <v>314</v>
      </c>
      <c r="C70" s="23">
        <v>231</v>
      </c>
      <c r="D70" s="40">
        <f>C70/$C$71</f>
        <v>0.16910688140556368</v>
      </c>
      <c r="F70" s="42" t="s">
        <v>314</v>
      </c>
      <c r="G70" s="23">
        <v>144</v>
      </c>
      <c r="H70" s="40">
        <f>G70/$G$71</f>
        <v>0.10541727672035139</v>
      </c>
      <c r="O70" s="34"/>
    </row>
    <row r="71" spans="2:16" x14ac:dyDescent="0.15">
      <c r="B71" s="43" t="s">
        <v>957</v>
      </c>
      <c r="C71" s="44">
        <f>SUM(C66:C70)</f>
        <v>1366</v>
      </c>
      <c r="D71" s="45">
        <v>1</v>
      </c>
      <c r="F71" s="43" t="s">
        <v>957</v>
      </c>
      <c r="G71" s="44">
        <f>SUM(G66:G70)</f>
        <v>1366</v>
      </c>
      <c r="H71" s="45">
        <v>1</v>
      </c>
      <c r="O71" s="34"/>
    </row>
    <row r="74" spans="2:16" s="126" customFormat="1" ht="25.05" customHeight="1" x14ac:dyDescent="0.2">
      <c r="B74" s="171" t="s">
        <v>179</v>
      </c>
      <c r="C74" s="172"/>
      <c r="D74" s="173"/>
      <c r="E74" s="112"/>
      <c r="F74" s="171" t="s">
        <v>180</v>
      </c>
      <c r="G74" s="172"/>
      <c r="H74" s="173"/>
      <c r="I74" s="112"/>
      <c r="J74" s="123">
        <f>ROW()</f>
        <v>74</v>
      </c>
      <c r="K74" s="126" t="s">
        <v>971</v>
      </c>
      <c r="P74" s="128"/>
    </row>
    <row r="75" spans="2:16" x14ac:dyDescent="0.15">
      <c r="B75" s="37"/>
      <c r="C75" s="38" t="s">
        <v>315</v>
      </c>
      <c r="D75" s="38" t="s">
        <v>316</v>
      </c>
      <c r="F75" s="37"/>
      <c r="G75" s="38" t="s">
        <v>315</v>
      </c>
      <c r="H75" s="38" t="s">
        <v>316</v>
      </c>
      <c r="O75" s="34"/>
    </row>
    <row r="76" spans="2:16" x14ac:dyDescent="0.15">
      <c r="B76" s="39" t="s">
        <v>902</v>
      </c>
      <c r="C76" s="23">
        <v>217</v>
      </c>
      <c r="D76" s="40">
        <f>C76/$C$81</f>
        <v>0.15885797950219618</v>
      </c>
      <c r="F76" s="48" t="s">
        <v>906</v>
      </c>
      <c r="G76" s="23">
        <v>5</v>
      </c>
      <c r="H76" s="40">
        <f>G76/$G$81</f>
        <v>3.6603221083455345E-3</v>
      </c>
      <c r="O76" s="34"/>
    </row>
    <row r="77" spans="2:16" x14ac:dyDescent="0.15">
      <c r="B77" s="42" t="s">
        <v>903</v>
      </c>
      <c r="C77" s="23">
        <v>484</v>
      </c>
      <c r="D77" s="40">
        <f>C77/$C$81</f>
        <v>0.35431918008784774</v>
      </c>
      <c r="F77" s="42" t="s">
        <v>907</v>
      </c>
      <c r="G77" s="23">
        <v>51</v>
      </c>
      <c r="H77" s="40">
        <f>G77/$G$81</f>
        <v>3.7335285505124452E-2</v>
      </c>
      <c r="O77" s="34"/>
    </row>
    <row r="78" spans="2:16" x14ac:dyDescent="0.15">
      <c r="B78" s="42" t="s">
        <v>904</v>
      </c>
      <c r="C78" s="23">
        <v>468</v>
      </c>
      <c r="D78" s="40">
        <f>C78/$C$81</f>
        <v>0.34260614934114203</v>
      </c>
      <c r="F78" s="42" t="s">
        <v>908</v>
      </c>
      <c r="G78" s="23">
        <v>499</v>
      </c>
      <c r="H78" s="40">
        <f>G78/$G$81</f>
        <v>0.36530014641288433</v>
      </c>
      <c r="O78" s="34"/>
    </row>
    <row r="79" spans="2:16" x14ac:dyDescent="0.15">
      <c r="B79" s="42" t="s">
        <v>905</v>
      </c>
      <c r="C79" s="23">
        <v>75</v>
      </c>
      <c r="D79" s="40">
        <f>C79/$C$81</f>
        <v>5.4904831625183018E-2</v>
      </c>
      <c r="F79" s="42" t="s">
        <v>909</v>
      </c>
      <c r="G79" s="23">
        <v>707</v>
      </c>
      <c r="H79" s="40">
        <f>G79/$G$81</f>
        <v>0.51756954612005857</v>
      </c>
      <c r="O79" s="34"/>
    </row>
    <row r="80" spans="2:16" x14ac:dyDescent="0.15">
      <c r="B80" s="42" t="s">
        <v>314</v>
      </c>
      <c r="C80" s="23">
        <v>122</v>
      </c>
      <c r="D80" s="40">
        <f>C80/$C$81</f>
        <v>8.9311859443631042E-2</v>
      </c>
      <c r="F80" s="42" t="s">
        <v>314</v>
      </c>
      <c r="G80" s="23">
        <v>104</v>
      </c>
      <c r="H80" s="40">
        <f>G80/$G$81</f>
        <v>7.6134699853587118E-2</v>
      </c>
      <c r="O80" s="34"/>
    </row>
    <row r="81" spans="2:16" x14ac:dyDescent="0.15">
      <c r="B81" s="43" t="s">
        <v>957</v>
      </c>
      <c r="C81" s="44">
        <f>SUM(C76:C80)</f>
        <v>1366</v>
      </c>
      <c r="D81" s="45">
        <v>1</v>
      </c>
      <c r="F81" s="43" t="s">
        <v>957</v>
      </c>
      <c r="G81" s="44">
        <f>SUM(G76:G80)</f>
        <v>1366</v>
      </c>
      <c r="H81" s="45">
        <v>1</v>
      </c>
      <c r="O81" s="34"/>
    </row>
    <row r="84" spans="2:16" s="125" customFormat="1" ht="25.05" customHeight="1" x14ac:dyDescent="0.2">
      <c r="B84" s="171" t="s">
        <v>181</v>
      </c>
      <c r="C84" s="172"/>
      <c r="D84" s="173"/>
      <c r="E84" s="124"/>
      <c r="F84" s="171" t="s">
        <v>182</v>
      </c>
      <c r="G84" s="172"/>
      <c r="H84" s="173"/>
      <c r="I84" s="124"/>
      <c r="J84" s="123">
        <f>ROW()</f>
        <v>84</v>
      </c>
      <c r="K84" s="125" t="s">
        <v>972</v>
      </c>
      <c r="P84" s="129"/>
    </row>
    <row r="85" spans="2:16" x14ac:dyDescent="0.15">
      <c r="B85" s="37"/>
      <c r="C85" s="38" t="s">
        <v>315</v>
      </c>
      <c r="D85" s="38" t="s">
        <v>316</v>
      </c>
      <c r="F85" s="37"/>
      <c r="G85" s="38" t="s">
        <v>315</v>
      </c>
      <c r="H85" s="38" t="s">
        <v>316</v>
      </c>
      <c r="O85" s="34"/>
    </row>
    <row r="86" spans="2:16" x14ac:dyDescent="0.15">
      <c r="B86" s="39" t="s">
        <v>902</v>
      </c>
      <c r="C86" s="23">
        <v>101</v>
      </c>
      <c r="D86" s="40">
        <f>C86/$C$91</f>
        <v>7.3938506588579797E-2</v>
      </c>
      <c r="F86" s="48" t="s">
        <v>906</v>
      </c>
      <c r="G86" s="23">
        <v>17</v>
      </c>
      <c r="H86" s="40">
        <f>G86/$G$91</f>
        <v>1.2445095168374817E-2</v>
      </c>
      <c r="O86" s="34"/>
    </row>
    <row r="87" spans="2:16" x14ac:dyDescent="0.15">
      <c r="B87" s="42" t="s">
        <v>903</v>
      </c>
      <c r="C87" s="23">
        <v>302</v>
      </c>
      <c r="D87" s="40">
        <f>C87/$C$91</f>
        <v>0.22108345534407028</v>
      </c>
      <c r="F87" s="42" t="s">
        <v>907</v>
      </c>
      <c r="G87" s="23">
        <v>143</v>
      </c>
      <c r="H87" s="40">
        <f>G87/$G$91</f>
        <v>0.10468521229868229</v>
      </c>
      <c r="O87" s="34"/>
    </row>
    <row r="88" spans="2:16" x14ac:dyDescent="0.15">
      <c r="B88" s="42" t="s">
        <v>904</v>
      </c>
      <c r="C88" s="23">
        <v>667</v>
      </c>
      <c r="D88" s="40">
        <f>C88/$C$91</f>
        <v>0.48828696925329429</v>
      </c>
      <c r="F88" s="42" t="s">
        <v>908</v>
      </c>
      <c r="G88" s="23">
        <v>654</v>
      </c>
      <c r="H88" s="40">
        <f>G88/$G$91</f>
        <v>0.47877013177159589</v>
      </c>
      <c r="O88" s="34"/>
    </row>
    <row r="89" spans="2:16" x14ac:dyDescent="0.15">
      <c r="B89" s="42" t="s">
        <v>905</v>
      </c>
      <c r="C89" s="23">
        <v>164</v>
      </c>
      <c r="D89" s="40">
        <f>C89/$C$91</f>
        <v>0.12005856515373353</v>
      </c>
      <c r="F89" s="42" t="s">
        <v>909</v>
      </c>
      <c r="G89" s="23">
        <v>442</v>
      </c>
      <c r="H89" s="40">
        <f>G89/$G$91</f>
        <v>0.32357247437774522</v>
      </c>
      <c r="O89" s="34"/>
    </row>
    <row r="90" spans="2:16" x14ac:dyDescent="0.15">
      <c r="B90" s="42" t="s">
        <v>314</v>
      </c>
      <c r="C90" s="23">
        <v>132</v>
      </c>
      <c r="D90" s="40">
        <f>C90/$C$91</f>
        <v>9.6632503660322111E-2</v>
      </c>
      <c r="F90" s="42" t="s">
        <v>314</v>
      </c>
      <c r="G90" s="23">
        <v>110</v>
      </c>
      <c r="H90" s="40">
        <f>G90/$G$91</f>
        <v>8.0527086383601759E-2</v>
      </c>
      <c r="O90" s="34"/>
    </row>
    <row r="91" spans="2:16" x14ac:dyDescent="0.15">
      <c r="B91" s="43" t="s">
        <v>957</v>
      </c>
      <c r="C91" s="44">
        <f>SUM(C86:C90)</f>
        <v>1366</v>
      </c>
      <c r="D91" s="45">
        <v>1</v>
      </c>
      <c r="F91" s="43" t="s">
        <v>957</v>
      </c>
      <c r="G91" s="44">
        <f>SUM(G86:G90)</f>
        <v>1366</v>
      </c>
      <c r="H91" s="45">
        <v>1</v>
      </c>
      <c r="O91" s="34"/>
    </row>
    <row r="94" spans="2:16" s="125" customFormat="1" ht="25.05" customHeight="1" x14ac:dyDescent="0.2">
      <c r="B94" s="171" t="s">
        <v>183</v>
      </c>
      <c r="C94" s="172"/>
      <c r="D94" s="173"/>
      <c r="E94" s="124"/>
      <c r="F94" s="171" t="s">
        <v>184</v>
      </c>
      <c r="G94" s="172"/>
      <c r="H94" s="173"/>
      <c r="I94" s="124"/>
      <c r="J94" s="123">
        <f>ROW()</f>
        <v>94</v>
      </c>
      <c r="K94" s="125" t="s">
        <v>973</v>
      </c>
      <c r="P94" s="129"/>
    </row>
    <row r="95" spans="2:16" x14ac:dyDescent="0.15">
      <c r="B95" s="37"/>
      <c r="C95" s="38" t="s">
        <v>315</v>
      </c>
      <c r="D95" s="38" t="s">
        <v>316</v>
      </c>
      <c r="F95" s="37"/>
      <c r="G95" s="38" t="s">
        <v>315</v>
      </c>
      <c r="H95" s="38" t="s">
        <v>316</v>
      </c>
      <c r="O95" s="34"/>
    </row>
    <row r="96" spans="2:16" x14ac:dyDescent="0.15">
      <c r="B96" s="39" t="s">
        <v>902</v>
      </c>
      <c r="C96" s="23">
        <v>70</v>
      </c>
      <c r="D96" s="40">
        <f>C96/$C$101</f>
        <v>5.1244509516837483E-2</v>
      </c>
      <c r="F96" s="48" t="s">
        <v>906</v>
      </c>
      <c r="G96" s="23">
        <v>4</v>
      </c>
      <c r="H96" s="40">
        <f>G96/$G$101</f>
        <v>2.9282576866764276E-3</v>
      </c>
      <c r="O96" s="34"/>
    </row>
    <row r="97" spans="2:16" x14ac:dyDescent="0.15">
      <c r="B97" s="42" t="s">
        <v>903</v>
      </c>
      <c r="C97" s="23">
        <v>220</v>
      </c>
      <c r="D97" s="40">
        <f>C97/$C$101</f>
        <v>0.16105417276720352</v>
      </c>
      <c r="F97" s="42" t="s">
        <v>907</v>
      </c>
      <c r="G97" s="23">
        <v>27</v>
      </c>
      <c r="H97" s="40">
        <f>G97/$G$101</f>
        <v>1.9765739385065886E-2</v>
      </c>
      <c r="O97" s="34"/>
    </row>
    <row r="98" spans="2:16" x14ac:dyDescent="0.15">
      <c r="B98" s="42" t="s">
        <v>904</v>
      </c>
      <c r="C98" s="23">
        <v>695</v>
      </c>
      <c r="D98" s="40">
        <f>C98/$C$101</f>
        <v>0.50878477306002923</v>
      </c>
      <c r="F98" s="42" t="s">
        <v>908</v>
      </c>
      <c r="G98" s="23">
        <v>401</v>
      </c>
      <c r="H98" s="40">
        <f>G98/$G$101</f>
        <v>0.29355783308931188</v>
      </c>
      <c r="O98" s="34"/>
    </row>
    <row r="99" spans="2:16" x14ac:dyDescent="0.15">
      <c r="B99" s="42" t="s">
        <v>905</v>
      </c>
      <c r="C99" s="23">
        <v>252</v>
      </c>
      <c r="D99" s="40">
        <f>C99/$C$101</f>
        <v>0.18448023426061494</v>
      </c>
      <c r="F99" s="42" t="s">
        <v>909</v>
      </c>
      <c r="G99" s="23">
        <v>831</v>
      </c>
      <c r="H99" s="40">
        <f>G99/$G$101</f>
        <v>0.60834553440702777</v>
      </c>
      <c r="O99" s="34"/>
    </row>
    <row r="100" spans="2:16" x14ac:dyDescent="0.15">
      <c r="B100" s="42" t="s">
        <v>314</v>
      </c>
      <c r="C100" s="23">
        <v>129</v>
      </c>
      <c r="D100" s="40">
        <f>C100/$C$101</f>
        <v>9.443631039531479E-2</v>
      </c>
      <c r="F100" s="42" t="s">
        <v>314</v>
      </c>
      <c r="G100" s="23">
        <v>103</v>
      </c>
      <c r="H100" s="40">
        <f>G100/$G$101</f>
        <v>7.5402635431918011E-2</v>
      </c>
      <c r="O100" s="34"/>
    </row>
    <row r="101" spans="2:16" x14ac:dyDescent="0.15">
      <c r="B101" s="43" t="s">
        <v>957</v>
      </c>
      <c r="C101" s="44">
        <f>SUM(C96:C100)</f>
        <v>1366</v>
      </c>
      <c r="D101" s="45">
        <v>1</v>
      </c>
      <c r="F101" s="43" t="s">
        <v>957</v>
      </c>
      <c r="G101" s="44">
        <f>SUM(G96:G100)</f>
        <v>1366</v>
      </c>
      <c r="H101" s="45">
        <v>1</v>
      </c>
      <c r="O101" s="34"/>
    </row>
    <row r="104" spans="2:16" s="125" customFormat="1" ht="25.05" customHeight="1" x14ac:dyDescent="0.2">
      <c r="B104" s="171" t="s">
        <v>185</v>
      </c>
      <c r="C104" s="172"/>
      <c r="D104" s="173"/>
      <c r="E104" s="124"/>
      <c r="F104" s="171" t="s">
        <v>186</v>
      </c>
      <c r="G104" s="172"/>
      <c r="H104" s="173"/>
      <c r="I104" s="124"/>
      <c r="J104" s="123">
        <f>ROW()</f>
        <v>104</v>
      </c>
      <c r="K104" s="125" t="s">
        <v>974</v>
      </c>
      <c r="P104" s="129"/>
    </row>
    <row r="105" spans="2:16" x14ac:dyDescent="0.15">
      <c r="B105" s="37"/>
      <c r="C105" s="38" t="s">
        <v>315</v>
      </c>
      <c r="D105" s="38" t="s">
        <v>316</v>
      </c>
      <c r="F105" s="37"/>
      <c r="G105" s="38" t="s">
        <v>315</v>
      </c>
      <c r="H105" s="38" t="s">
        <v>316</v>
      </c>
      <c r="O105" s="34"/>
    </row>
    <row r="106" spans="2:16" x14ac:dyDescent="0.15">
      <c r="B106" s="39" t="s">
        <v>902</v>
      </c>
      <c r="C106" s="23">
        <v>35</v>
      </c>
      <c r="D106" s="40">
        <f>C106/$C$111</f>
        <v>2.5622254758418742E-2</v>
      </c>
      <c r="F106" s="48" t="s">
        <v>906</v>
      </c>
      <c r="G106" s="23">
        <v>8</v>
      </c>
      <c r="H106" s="40">
        <f>G106/$G$111</f>
        <v>5.8565153733528552E-3</v>
      </c>
      <c r="O106" s="34"/>
    </row>
    <row r="107" spans="2:16" x14ac:dyDescent="0.15">
      <c r="B107" s="42" t="s">
        <v>903</v>
      </c>
      <c r="C107" s="23">
        <v>199</v>
      </c>
      <c r="D107" s="40">
        <f>C107/$C$111</f>
        <v>0.14568081991215226</v>
      </c>
      <c r="F107" s="42" t="s">
        <v>907</v>
      </c>
      <c r="G107" s="23">
        <v>48</v>
      </c>
      <c r="H107" s="40">
        <f>G107/$G$111</f>
        <v>3.5139092240117131E-2</v>
      </c>
      <c r="O107" s="34"/>
    </row>
    <row r="108" spans="2:16" x14ac:dyDescent="0.15">
      <c r="B108" s="42" t="s">
        <v>904</v>
      </c>
      <c r="C108" s="23">
        <v>760</v>
      </c>
      <c r="D108" s="40">
        <f>C108/$C$111</f>
        <v>0.55636896046852125</v>
      </c>
      <c r="F108" s="42" t="s">
        <v>908</v>
      </c>
      <c r="G108" s="23">
        <v>470</v>
      </c>
      <c r="H108" s="40">
        <f>G108/$G$111</f>
        <v>0.34407027818448022</v>
      </c>
      <c r="O108" s="34"/>
    </row>
    <row r="109" spans="2:16" x14ac:dyDescent="0.15">
      <c r="B109" s="42" t="s">
        <v>905</v>
      </c>
      <c r="C109" s="23">
        <v>169</v>
      </c>
      <c r="D109" s="40">
        <f>C109/$C$111</f>
        <v>0.12371888726207907</v>
      </c>
      <c r="F109" s="42" t="s">
        <v>909</v>
      </c>
      <c r="G109" s="23">
        <v>725</v>
      </c>
      <c r="H109" s="40">
        <f>G109/$G$111</f>
        <v>0.53074670571010252</v>
      </c>
      <c r="O109" s="34"/>
    </row>
    <row r="110" spans="2:16" x14ac:dyDescent="0.15">
      <c r="B110" s="42" t="s">
        <v>314</v>
      </c>
      <c r="C110" s="23">
        <v>203</v>
      </c>
      <c r="D110" s="40">
        <f>C110/$C$111</f>
        <v>0.14860907759882869</v>
      </c>
      <c r="F110" s="42" t="s">
        <v>314</v>
      </c>
      <c r="G110" s="23">
        <v>115</v>
      </c>
      <c r="H110" s="40">
        <f>G110/$G$111</f>
        <v>8.4187408491947294E-2</v>
      </c>
      <c r="O110" s="34"/>
    </row>
    <row r="111" spans="2:16" x14ac:dyDescent="0.15">
      <c r="B111" s="43" t="s">
        <v>957</v>
      </c>
      <c r="C111" s="44">
        <f>SUM(C106:C110)</f>
        <v>1366</v>
      </c>
      <c r="D111" s="45">
        <v>1</v>
      </c>
      <c r="F111" s="43" t="s">
        <v>957</v>
      </c>
      <c r="G111" s="44">
        <f>SUM(G106:G110)</f>
        <v>1366</v>
      </c>
      <c r="H111" s="45">
        <v>1</v>
      </c>
      <c r="O111" s="34"/>
    </row>
    <row r="114" spans="2:16" s="125" customFormat="1" ht="25.05" customHeight="1" x14ac:dyDescent="0.2">
      <c r="B114" s="171" t="s">
        <v>187</v>
      </c>
      <c r="C114" s="172"/>
      <c r="D114" s="173"/>
      <c r="E114" s="124"/>
      <c r="F114" s="171" t="s">
        <v>188</v>
      </c>
      <c r="G114" s="172"/>
      <c r="H114" s="173"/>
      <c r="I114" s="124"/>
      <c r="J114" s="123">
        <f>ROW()</f>
        <v>114</v>
      </c>
      <c r="K114" s="125" t="s">
        <v>975</v>
      </c>
      <c r="P114" s="129"/>
    </row>
    <row r="115" spans="2:16" x14ac:dyDescent="0.15">
      <c r="B115" s="37"/>
      <c r="C115" s="38" t="s">
        <v>315</v>
      </c>
      <c r="D115" s="38" t="s">
        <v>316</v>
      </c>
      <c r="F115" s="37"/>
      <c r="G115" s="38" t="s">
        <v>315</v>
      </c>
      <c r="H115" s="38" t="s">
        <v>316</v>
      </c>
      <c r="O115" s="34"/>
    </row>
    <row r="116" spans="2:16" x14ac:dyDescent="0.15">
      <c r="B116" s="39" t="s">
        <v>902</v>
      </c>
      <c r="C116" s="23">
        <v>70</v>
      </c>
      <c r="D116" s="40">
        <f>C116/$C$121</f>
        <v>5.1244509516837483E-2</v>
      </c>
      <c r="F116" s="48" t="s">
        <v>906</v>
      </c>
      <c r="G116" s="23">
        <v>4</v>
      </c>
      <c r="H116" s="40">
        <f>G116/$G$121</f>
        <v>2.9282576866764276E-3</v>
      </c>
      <c r="O116" s="34"/>
    </row>
    <row r="117" spans="2:16" x14ac:dyDescent="0.15">
      <c r="B117" s="42" t="s">
        <v>903</v>
      </c>
      <c r="C117" s="23">
        <v>251</v>
      </c>
      <c r="D117" s="40">
        <f>C117/$C$121</f>
        <v>0.18374816983894582</v>
      </c>
      <c r="F117" s="42" t="s">
        <v>907</v>
      </c>
      <c r="G117" s="23">
        <v>40</v>
      </c>
      <c r="H117" s="40">
        <f>G117/$G$121</f>
        <v>2.9282576866764276E-2</v>
      </c>
      <c r="O117" s="34"/>
    </row>
    <row r="118" spans="2:16" x14ac:dyDescent="0.15">
      <c r="B118" s="42" t="s">
        <v>904</v>
      </c>
      <c r="C118" s="23">
        <v>735</v>
      </c>
      <c r="D118" s="40">
        <f>C118/$C$121</f>
        <v>0.5380673499267935</v>
      </c>
      <c r="F118" s="42" t="s">
        <v>908</v>
      </c>
      <c r="G118" s="23">
        <v>437</v>
      </c>
      <c r="H118" s="40">
        <f>G118/$G$121</f>
        <v>0.31991215226939973</v>
      </c>
      <c r="O118" s="34"/>
    </row>
    <row r="119" spans="2:16" x14ac:dyDescent="0.15">
      <c r="B119" s="42" t="s">
        <v>905</v>
      </c>
      <c r="C119" s="23">
        <v>135</v>
      </c>
      <c r="D119" s="40">
        <f>C119/$C$121</f>
        <v>9.8828696925329432E-2</v>
      </c>
      <c r="F119" s="42" t="s">
        <v>909</v>
      </c>
      <c r="G119" s="23">
        <v>769</v>
      </c>
      <c r="H119" s="40">
        <f>G119/$G$121</f>
        <v>0.56295754026354317</v>
      </c>
      <c r="O119" s="34"/>
    </row>
    <row r="120" spans="2:16" x14ac:dyDescent="0.15">
      <c r="B120" s="42" t="s">
        <v>314</v>
      </c>
      <c r="C120" s="23">
        <v>175</v>
      </c>
      <c r="D120" s="40">
        <f>C120/$C$121</f>
        <v>0.12811127379209369</v>
      </c>
      <c r="F120" s="42" t="s">
        <v>314</v>
      </c>
      <c r="G120" s="23">
        <v>116</v>
      </c>
      <c r="H120" s="40">
        <f>G120/$G$121</f>
        <v>8.4919472913616401E-2</v>
      </c>
      <c r="O120" s="34"/>
    </row>
    <row r="121" spans="2:16" x14ac:dyDescent="0.15">
      <c r="B121" s="43" t="s">
        <v>957</v>
      </c>
      <c r="C121" s="44">
        <f>SUM(C116:C120)</f>
        <v>1366</v>
      </c>
      <c r="D121" s="45">
        <v>1</v>
      </c>
      <c r="F121" s="43" t="s">
        <v>957</v>
      </c>
      <c r="G121" s="44">
        <f>SUM(G116:G120)</f>
        <v>1366</v>
      </c>
      <c r="H121" s="45">
        <v>1</v>
      </c>
      <c r="O121" s="34"/>
    </row>
    <row r="124" spans="2:16" s="125" customFormat="1" ht="13.2" customHeight="1" x14ac:dyDescent="0.2">
      <c r="B124" s="171" t="s">
        <v>189</v>
      </c>
      <c r="C124" s="172"/>
      <c r="D124" s="173"/>
      <c r="E124" s="124"/>
      <c r="F124" s="171" t="s">
        <v>190</v>
      </c>
      <c r="G124" s="172"/>
      <c r="H124" s="173"/>
      <c r="I124" s="124"/>
      <c r="J124" s="123">
        <f>ROW()</f>
        <v>124</v>
      </c>
      <c r="K124" s="125" t="s">
        <v>976</v>
      </c>
      <c r="P124" s="129"/>
    </row>
    <row r="125" spans="2:16" x14ac:dyDescent="0.15">
      <c r="B125" s="37"/>
      <c r="C125" s="38" t="s">
        <v>315</v>
      </c>
      <c r="D125" s="38" t="s">
        <v>316</v>
      </c>
      <c r="F125" s="37"/>
      <c r="G125" s="38" t="s">
        <v>315</v>
      </c>
      <c r="H125" s="38" t="s">
        <v>316</v>
      </c>
      <c r="O125" s="34"/>
    </row>
    <row r="126" spans="2:16" x14ac:dyDescent="0.15">
      <c r="B126" s="39" t="s">
        <v>902</v>
      </c>
      <c r="C126" s="23">
        <v>50</v>
      </c>
      <c r="D126" s="40">
        <f>C126/$C$131</f>
        <v>3.6603221083455345E-2</v>
      </c>
      <c r="F126" s="48" t="s">
        <v>906</v>
      </c>
      <c r="G126" s="23">
        <v>74</v>
      </c>
      <c r="H126" s="40">
        <f>G126/$G$131</f>
        <v>5.4172767203513911E-2</v>
      </c>
      <c r="O126" s="34"/>
    </row>
    <row r="127" spans="2:16" x14ac:dyDescent="0.15">
      <c r="B127" s="42" t="s">
        <v>903</v>
      </c>
      <c r="C127" s="23">
        <v>246</v>
      </c>
      <c r="D127" s="40">
        <f>C127/$C$131</f>
        <v>0.1800878477306003</v>
      </c>
      <c r="F127" s="42" t="s">
        <v>907</v>
      </c>
      <c r="G127" s="23">
        <v>257</v>
      </c>
      <c r="H127" s="40">
        <f>G127/$G$131</f>
        <v>0.18814055636896046</v>
      </c>
      <c r="O127" s="34"/>
    </row>
    <row r="128" spans="2:16" x14ac:dyDescent="0.15">
      <c r="B128" s="42" t="s">
        <v>904</v>
      </c>
      <c r="C128" s="23">
        <v>621</v>
      </c>
      <c r="D128" s="40">
        <f>C128/$C$131</f>
        <v>0.4546120058565154</v>
      </c>
      <c r="F128" s="42" t="s">
        <v>908</v>
      </c>
      <c r="G128" s="23">
        <v>615</v>
      </c>
      <c r="H128" s="40">
        <f>G128/$G$131</f>
        <v>0.45021961932650073</v>
      </c>
      <c r="O128" s="34"/>
    </row>
    <row r="129" spans="2:16" x14ac:dyDescent="0.15">
      <c r="B129" s="42" t="s">
        <v>905</v>
      </c>
      <c r="C129" s="23">
        <v>63</v>
      </c>
      <c r="D129" s="40">
        <f>C129/$C$131</f>
        <v>4.6120058565153735E-2</v>
      </c>
      <c r="F129" s="42" t="s">
        <v>909</v>
      </c>
      <c r="G129" s="23">
        <v>212</v>
      </c>
      <c r="H129" s="40">
        <f>G129/$G$131</f>
        <v>0.15519765739385066</v>
      </c>
      <c r="O129" s="34"/>
    </row>
    <row r="130" spans="2:16" x14ac:dyDescent="0.15">
      <c r="B130" s="42" t="s">
        <v>314</v>
      </c>
      <c r="C130" s="23">
        <v>386</v>
      </c>
      <c r="D130" s="40">
        <f>C130/$C$131</f>
        <v>0.28257686676427524</v>
      </c>
      <c r="F130" s="42" t="s">
        <v>314</v>
      </c>
      <c r="G130" s="23">
        <v>208</v>
      </c>
      <c r="H130" s="40">
        <f>G130/$G$131</f>
        <v>0.15226939970717424</v>
      </c>
      <c r="O130" s="34"/>
    </row>
    <row r="131" spans="2:16" x14ac:dyDescent="0.15">
      <c r="B131" s="43" t="s">
        <v>957</v>
      </c>
      <c r="C131" s="44">
        <f>SUM(C126:C130)</f>
        <v>1366</v>
      </c>
      <c r="D131" s="45">
        <v>1</v>
      </c>
      <c r="F131" s="43" t="s">
        <v>957</v>
      </c>
      <c r="G131" s="44">
        <f>SUM(G126:G130)</f>
        <v>1366</v>
      </c>
      <c r="H131" s="45">
        <v>1</v>
      </c>
      <c r="O131" s="34"/>
    </row>
    <row r="134" spans="2:16" s="125" customFormat="1" ht="25.05" customHeight="1" x14ac:dyDescent="0.2">
      <c r="B134" s="171" t="s">
        <v>191</v>
      </c>
      <c r="C134" s="172"/>
      <c r="D134" s="173"/>
      <c r="E134" s="124"/>
      <c r="F134" s="171" t="s">
        <v>192</v>
      </c>
      <c r="G134" s="172"/>
      <c r="H134" s="173"/>
      <c r="I134" s="124"/>
      <c r="J134" s="123">
        <f>ROW()</f>
        <v>134</v>
      </c>
      <c r="K134" s="125" t="s">
        <v>977</v>
      </c>
      <c r="P134" s="129"/>
    </row>
    <row r="135" spans="2:16" x14ac:dyDescent="0.15">
      <c r="B135" s="37"/>
      <c r="C135" s="38" t="s">
        <v>315</v>
      </c>
      <c r="D135" s="38" t="s">
        <v>316</v>
      </c>
      <c r="F135" s="37"/>
      <c r="G135" s="38" t="s">
        <v>315</v>
      </c>
      <c r="H135" s="38" t="s">
        <v>316</v>
      </c>
      <c r="O135" s="34"/>
    </row>
    <row r="136" spans="2:16" x14ac:dyDescent="0.15">
      <c r="B136" s="39" t="s">
        <v>902</v>
      </c>
      <c r="C136" s="23">
        <v>49</v>
      </c>
      <c r="D136" s="40">
        <f>C136/$C$141</f>
        <v>3.5871156661786238E-2</v>
      </c>
      <c r="F136" s="48" t="s">
        <v>906</v>
      </c>
      <c r="G136" s="23">
        <v>10</v>
      </c>
      <c r="H136" s="40">
        <f>G136/$G$141</f>
        <v>7.320644216691069E-3</v>
      </c>
      <c r="O136" s="34"/>
    </row>
    <row r="137" spans="2:16" x14ac:dyDescent="0.15">
      <c r="B137" s="42" t="s">
        <v>903</v>
      </c>
      <c r="C137" s="23">
        <v>284</v>
      </c>
      <c r="D137" s="40">
        <f>C137/$C$141</f>
        <v>0.20790629575402636</v>
      </c>
      <c r="F137" s="42" t="s">
        <v>907</v>
      </c>
      <c r="G137" s="23">
        <v>62</v>
      </c>
      <c r="H137" s="40">
        <f>G137/$G$141</f>
        <v>4.5387994143484628E-2</v>
      </c>
      <c r="O137" s="34"/>
    </row>
    <row r="138" spans="2:16" x14ac:dyDescent="0.15">
      <c r="B138" s="42" t="s">
        <v>904</v>
      </c>
      <c r="C138" s="23">
        <v>712</v>
      </c>
      <c r="D138" s="40">
        <f>C138/$C$141</f>
        <v>0.52122986822840411</v>
      </c>
      <c r="F138" s="42" t="s">
        <v>908</v>
      </c>
      <c r="G138" s="23">
        <v>533</v>
      </c>
      <c r="H138" s="40">
        <f>G138/$G$141</f>
        <v>0.39019033674963399</v>
      </c>
      <c r="O138" s="34"/>
    </row>
    <row r="139" spans="2:16" x14ac:dyDescent="0.15">
      <c r="B139" s="42" t="s">
        <v>905</v>
      </c>
      <c r="C139" s="23">
        <v>115</v>
      </c>
      <c r="D139" s="40">
        <f>C139/$C$141</f>
        <v>8.4187408491947294E-2</v>
      </c>
      <c r="F139" s="42" t="s">
        <v>909</v>
      </c>
      <c r="G139" s="23">
        <v>642</v>
      </c>
      <c r="H139" s="40">
        <f>G139/$G$141</f>
        <v>0.4699853587115666</v>
      </c>
      <c r="O139" s="34"/>
    </row>
    <row r="140" spans="2:16" x14ac:dyDescent="0.15">
      <c r="B140" s="42" t="s">
        <v>314</v>
      </c>
      <c r="C140" s="23">
        <v>206</v>
      </c>
      <c r="D140" s="40">
        <f>C140/$C$141</f>
        <v>0.15080527086383602</v>
      </c>
      <c r="F140" s="42" t="s">
        <v>314</v>
      </c>
      <c r="G140" s="23">
        <v>119</v>
      </c>
      <c r="H140" s="40">
        <f>G140/$G$141</f>
        <v>8.7115666178623721E-2</v>
      </c>
      <c r="O140" s="34"/>
    </row>
    <row r="141" spans="2:16" x14ac:dyDescent="0.15">
      <c r="B141" s="43" t="s">
        <v>957</v>
      </c>
      <c r="C141" s="44">
        <f>SUM(C136:C140)</f>
        <v>1366</v>
      </c>
      <c r="D141" s="45">
        <v>1</v>
      </c>
      <c r="F141" s="43" t="s">
        <v>957</v>
      </c>
      <c r="G141" s="44">
        <f>SUM(G136:G140)</f>
        <v>1366</v>
      </c>
      <c r="H141" s="45">
        <v>1</v>
      </c>
      <c r="O141" s="34"/>
    </row>
    <row r="144" spans="2:16" s="126" customFormat="1" ht="25.05" customHeight="1" x14ac:dyDescent="0.2">
      <c r="B144" s="171" t="s">
        <v>193</v>
      </c>
      <c r="C144" s="172"/>
      <c r="D144" s="173"/>
      <c r="E144" s="112"/>
      <c r="F144" s="171" t="s">
        <v>194</v>
      </c>
      <c r="G144" s="172"/>
      <c r="H144" s="173"/>
      <c r="I144" s="112"/>
      <c r="J144" s="123">
        <f>ROW()</f>
        <v>144</v>
      </c>
      <c r="K144" s="126" t="s">
        <v>978</v>
      </c>
      <c r="P144" s="128"/>
    </row>
    <row r="145" spans="2:16" x14ac:dyDescent="0.15">
      <c r="B145" s="37"/>
      <c r="C145" s="38" t="s">
        <v>315</v>
      </c>
      <c r="D145" s="38" t="s">
        <v>316</v>
      </c>
      <c r="F145" s="37"/>
      <c r="G145" s="38" t="s">
        <v>315</v>
      </c>
      <c r="H145" s="38" t="s">
        <v>316</v>
      </c>
      <c r="O145" s="34"/>
    </row>
    <row r="146" spans="2:16" x14ac:dyDescent="0.15">
      <c r="B146" s="39" t="s">
        <v>902</v>
      </c>
      <c r="C146" s="23">
        <v>94</v>
      </c>
      <c r="D146" s="40">
        <f>C146/$C$151</f>
        <v>6.8814055636896049E-2</v>
      </c>
      <c r="F146" s="48" t="s">
        <v>906</v>
      </c>
      <c r="G146" s="23">
        <v>30</v>
      </c>
      <c r="H146" s="40">
        <f>G146/$G$151</f>
        <v>2.1961932650073207E-2</v>
      </c>
      <c r="O146" s="34"/>
    </row>
    <row r="147" spans="2:16" x14ac:dyDescent="0.15">
      <c r="B147" s="42" t="s">
        <v>903</v>
      </c>
      <c r="C147" s="23">
        <v>367</v>
      </c>
      <c r="D147" s="40">
        <f>C147/$C$151</f>
        <v>0.26866764275256222</v>
      </c>
      <c r="F147" s="42" t="s">
        <v>907</v>
      </c>
      <c r="G147" s="23">
        <v>155</v>
      </c>
      <c r="H147" s="40">
        <f>G147/$G$151</f>
        <v>0.11346998535871157</v>
      </c>
      <c r="O147" s="34"/>
    </row>
    <row r="148" spans="2:16" x14ac:dyDescent="0.15">
      <c r="B148" s="42" t="s">
        <v>904</v>
      </c>
      <c r="C148" s="23">
        <v>496</v>
      </c>
      <c r="D148" s="40">
        <f>C148/$C$151</f>
        <v>0.36310395314787702</v>
      </c>
      <c r="F148" s="42" t="s">
        <v>908</v>
      </c>
      <c r="G148" s="23">
        <v>615</v>
      </c>
      <c r="H148" s="40">
        <f>G148/$G$151</f>
        <v>0.45021961932650073</v>
      </c>
      <c r="O148" s="34"/>
    </row>
    <row r="149" spans="2:16" x14ac:dyDescent="0.15">
      <c r="B149" s="42" t="s">
        <v>905</v>
      </c>
      <c r="C149" s="23">
        <v>38</v>
      </c>
      <c r="D149" s="40">
        <f>C149/$C$151</f>
        <v>2.7818448023426062E-2</v>
      </c>
      <c r="F149" s="42" t="s">
        <v>909</v>
      </c>
      <c r="G149" s="23">
        <v>346</v>
      </c>
      <c r="H149" s="40">
        <f>G149/$G$151</f>
        <v>0.25329428989751096</v>
      </c>
      <c r="O149" s="34"/>
    </row>
    <row r="150" spans="2:16" x14ac:dyDescent="0.15">
      <c r="B150" s="42" t="s">
        <v>314</v>
      </c>
      <c r="C150" s="23">
        <v>371</v>
      </c>
      <c r="D150" s="40">
        <f>C150/$C$151</f>
        <v>0.27159590043923865</v>
      </c>
      <c r="F150" s="42" t="s">
        <v>314</v>
      </c>
      <c r="G150" s="23">
        <v>220</v>
      </c>
      <c r="H150" s="40">
        <f>G150/$G$151</f>
        <v>0.16105417276720352</v>
      </c>
      <c r="O150" s="34"/>
    </row>
    <row r="151" spans="2:16" x14ac:dyDescent="0.15">
      <c r="B151" s="43" t="s">
        <v>957</v>
      </c>
      <c r="C151" s="44">
        <f>SUM(C146:C150)</f>
        <v>1366</v>
      </c>
      <c r="D151" s="45">
        <v>1</v>
      </c>
      <c r="F151" s="43" t="s">
        <v>957</v>
      </c>
      <c r="G151" s="44">
        <f>SUM(G146:G150)</f>
        <v>1366</v>
      </c>
      <c r="H151" s="45">
        <v>1</v>
      </c>
      <c r="O151" s="34"/>
    </row>
    <row r="154" spans="2:16" s="125" customFormat="1" ht="25.05" customHeight="1" x14ac:dyDescent="0.2">
      <c r="B154" s="171" t="s">
        <v>195</v>
      </c>
      <c r="C154" s="172"/>
      <c r="D154" s="173"/>
      <c r="E154" s="124"/>
      <c r="F154" s="171" t="s">
        <v>196</v>
      </c>
      <c r="G154" s="172"/>
      <c r="H154" s="173"/>
      <c r="I154" s="124"/>
      <c r="J154" s="123">
        <f>ROW()</f>
        <v>154</v>
      </c>
      <c r="K154" s="125" t="s">
        <v>979</v>
      </c>
      <c r="P154" s="129"/>
    </row>
    <row r="155" spans="2:16" x14ac:dyDescent="0.15">
      <c r="B155" s="37"/>
      <c r="C155" s="38" t="s">
        <v>315</v>
      </c>
      <c r="D155" s="38" t="s">
        <v>316</v>
      </c>
      <c r="F155" s="37"/>
      <c r="G155" s="38" t="s">
        <v>315</v>
      </c>
      <c r="H155" s="38" t="s">
        <v>316</v>
      </c>
      <c r="O155" s="34"/>
    </row>
    <row r="156" spans="2:16" x14ac:dyDescent="0.15">
      <c r="B156" s="39" t="s">
        <v>902</v>
      </c>
      <c r="C156" s="23">
        <v>90</v>
      </c>
      <c r="D156" s="40">
        <f>C156/$C$161</f>
        <v>6.5885797950219621E-2</v>
      </c>
      <c r="F156" s="48" t="s">
        <v>906</v>
      </c>
      <c r="G156" s="23">
        <v>21</v>
      </c>
      <c r="H156" s="40">
        <f>G156/$G$161</f>
        <v>1.5373352855051245E-2</v>
      </c>
      <c r="O156" s="34"/>
    </row>
    <row r="157" spans="2:16" x14ac:dyDescent="0.15">
      <c r="B157" s="42" t="s">
        <v>903</v>
      </c>
      <c r="C157" s="23">
        <v>345</v>
      </c>
      <c r="D157" s="40">
        <f>C157/$C$161</f>
        <v>0.25256222547584189</v>
      </c>
      <c r="F157" s="42" t="s">
        <v>907</v>
      </c>
      <c r="G157" s="23">
        <v>92</v>
      </c>
      <c r="H157" s="40">
        <f>G157/$G$161</f>
        <v>6.7349926793557835E-2</v>
      </c>
      <c r="O157" s="34"/>
    </row>
    <row r="158" spans="2:16" x14ac:dyDescent="0.15">
      <c r="B158" s="42" t="s">
        <v>904</v>
      </c>
      <c r="C158" s="23">
        <v>477</v>
      </c>
      <c r="D158" s="40">
        <f>C158/$C$161</f>
        <v>0.34919472913616401</v>
      </c>
      <c r="F158" s="42" t="s">
        <v>908</v>
      </c>
      <c r="G158" s="23">
        <v>569</v>
      </c>
      <c r="H158" s="40">
        <f>G158/$G$161</f>
        <v>0.41654465592972184</v>
      </c>
      <c r="O158" s="34"/>
    </row>
    <row r="159" spans="2:16" x14ac:dyDescent="0.15">
      <c r="B159" s="42" t="s">
        <v>905</v>
      </c>
      <c r="C159" s="23">
        <v>37</v>
      </c>
      <c r="D159" s="40">
        <f>C159/$C$161</f>
        <v>2.7086383601756955E-2</v>
      </c>
      <c r="F159" s="42" t="s">
        <v>909</v>
      </c>
      <c r="G159" s="23">
        <v>474</v>
      </c>
      <c r="H159" s="40">
        <f>G159/$G$161</f>
        <v>0.34699853587115664</v>
      </c>
      <c r="O159" s="34"/>
    </row>
    <row r="160" spans="2:16" x14ac:dyDescent="0.15">
      <c r="B160" s="42" t="s">
        <v>314</v>
      </c>
      <c r="C160" s="23">
        <v>417</v>
      </c>
      <c r="D160" s="40">
        <f>C160/$C$161</f>
        <v>0.30527086383601759</v>
      </c>
      <c r="F160" s="42" t="s">
        <v>314</v>
      </c>
      <c r="G160" s="23">
        <v>210</v>
      </c>
      <c r="H160" s="40">
        <f>G160/$G$161</f>
        <v>0.15373352855051245</v>
      </c>
      <c r="O160" s="34"/>
    </row>
    <row r="161" spans="2:16" x14ac:dyDescent="0.15">
      <c r="B161" s="43" t="s">
        <v>957</v>
      </c>
      <c r="C161" s="44">
        <f>SUM(C156:C160)</f>
        <v>1366</v>
      </c>
      <c r="D161" s="45">
        <v>1</v>
      </c>
      <c r="F161" s="43" t="s">
        <v>957</v>
      </c>
      <c r="G161" s="44">
        <f>SUM(G156:G160)</f>
        <v>1366</v>
      </c>
      <c r="H161" s="45">
        <v>1</v>
      </c>
      <c r="O161" s="34"/>
    </row>
    <row r="164" spans="2:16" s="125" customFormat="1" ht="25.05" customHeight="1" x14ac:dyDescent="0.2">
      <c r="B164" s="171" t="s">
        <v>197</v>
      </c>
      <c r="C164" s="172"/>
      <c r="D164" s="173"/>
      <c r="E164" s="124"/>
      <c r="F164" s="171" t="s">
        <v>198</v>
      </c>
      <c r="G164" s="172"/>
      <c r="H164" s="173"/>
      <c r="I164" s="124"/>
      <c r="J164" s="123">
        <f>ROW()</f>
        <v>164</v>
      </c>
      <c r="K164" s="125" t="s">
        <v>980</v>
      </c>
      <c r="P164" s="129"/>
    </row>
    <row r="165" spans="2:16" x14ac:dyDescent="0.15">
      <c r="B165" s="37"/>
      <c r="C165" s="38" t="s">
        <v>315</v>
      </c>
      <c r="D165" s="38" t="s">
        <v>316</v>
      </c>
      <c r="F165" s="37"/>
      <c r="G165" s="38" t="s">
        <v>315</v>
      </c>
      <c r="H165" s="38" t="s">
        <v>316</v>
      </c>
      <c r="O165" s="34"/>
    </row>
    <row r="166" spans="2:16" x14ac:dyDescent="0.15">
      <c r="B166" s="39" t="s">
        <v>902</v>
      </c>
      <c r="C166" s="23">
        <v>77</v>
      </c>
      <c r="D166" s="40">
        <f>C166/$C$171</f>
        <v>5.6368960468521231E-2</v>
      </c>
      <c r="F166" s="48" t="s">
        <v>906</v>
      </c>
      <c r="G166" s="23">
        <v>35</v>
      </c>
      <c r="H166" s="40">
        <f>G166/$G$171</f>
        <v>2.5622254758418742E-2</v>
      </c>
      <c r="O166" s="34"/>
    </row>
    <row r="167" spans="2:16" x14ac:dyDescent="0.15">
      <c r="B167" s="42" t="s">
        <v>903</v>
      </c>
      <c r="C167" s="23">
        <v>326</v>
      </c>
      <c r="D167" s="40">
        <f>C167/$C$171</f>
        <v>0.23865300146412885</v>
      </c>
      <c r="F167" s="42" t="s">
        <v>907</v>
      </c>
      <c r="G167" s="23">
        <v>189</v>
      </c>
      <c r="H167" s="40">
        <f>G167/$G$171</f>
        <v>0.13836017569546119</v>
      </c>
      <c r="O167" s="34"/>
    </row>
    <row r="168" spans="2:16" x14ac:dyDescent="0.15">
      <c r="B168" s="42" t="s">
        <v>904</v>
      </c>
      <c r="C168" s="23">
        <v>600</v>
      </c>
      <c r="D168" s="40">
        <f>C168/$C$171</f>
        <v>0.43923865300146414</v>
      </c>
      <c r="F168" s="42" t="s">
        <v>908</v>
      </c>
      <c r="G168" s="23">
        <v>677</v>
      </c>
      <c r="H168" s="40">
        <f>G168/$G$171</f>
        <v>0.49560761346998539</v>
      </c>
      <c r="O168" s="34"/>
    </row>
    <row r="169" spans="2:16" x14ac:dyDescent="0.15">
      <c r="B169" s="42" t="s">
        <v>905</v>
      </c>
      <c r="C169" s="23">
        <v>108</v>
      </c>
      <c r="D169" s="40">
        <f>C169/$C$171</f>
        <v>7.9062957540263545E-2</v>
      </c>
      <c r="F169" s="42" t="s">
        <v>909</v>
      </c>
      <c r="G169" s="23">
        <v>301</v>
      </c>
      <c r="H169" s="40">
        <f>G169/$G$171</f>
        <v>0.22035139092240116</v>
      </c>
      <c r="O169" s="34"/>
    </row>
    <row r="170" spans="2:16" x14ac:dyDescent="0.15">
      <c r="B170" s="42" t="s">
        <v>314</v>
      </c>
      <c r="C170" s="23">
        <v>255</v>
      </c>
      <c r="D170" s="40">
        <f>C170/$C$171</f>
        <v>0.18667642752562225</v>
      </c>
      <c r="F170" s="42" t="s">
        <v>314</v>
      </c>
      <c r="G170" s="23">
        <v>164</v>
      </c>
      <c r="H170" s="40">
        <f>G170/$G$171</f>
        <v>0.12005856515373353</v>
      </c>
      <c r="O170" s="34"/>
    </row>
    <row r="171" spans="2:16" x14ac:dyDescent="0.15">
      <c r="B171" s="43" t="s">
        <v>957</v>
      </c>
      <c r="C171" s="44">
        <f>SUM(C166:C170)</f>
        <v>1366</v>
      </c>
      <c r="D171" s="45">
        <v>1</v>
      </c>
      <c r="F171" s="43" t="s">
        <v>957</v>
      </c>
      <c r="G171" s="44">
        <f>SUM(G166:G170)</f>
        <v>1366</v>
      </c>
      <c r="H171" s="45">
        <v>1</v>
      </c>
      <c r="O171" s="34"/>
    </row>
    <row r="174" spans="2:16" s="125" customFormat="1" ht="25.05" customHeight="1" x14ac:dyDescent="0.2">
      <c r="B174" s="171" t="s">
        <v>199</v>
      </c>
      <c r="C174" s="172"/>
      <c r="D174" s="173"/>
      <c r="E174" s="124"/>
      <c r="F174" s="171" t="s">
        <v>200</v>
      </c>
      <c r="G174" s="172"/>
      <c r="H174" s="173"/>
      <c r="I174" s="124"/>
      <c r="J174" s="123">
        <f>ROW()</f>
        <v>174</v>
      </c>
      <c r="K174" s="125" t="s">
        <v>981</v>
      </c>
      <c r="P174" s="129"/>
    </row>
    <row r="175" spans="2:16" x14ac:dyDescent="0.15">
      <c r="B175" s="37"/>
      <c r="C175" s="38" t="s">
        <v>315</v>
      </c>
      <c r="D175" s="38" t="s">
        <v>316</v>
      </c>
      <c r="F175" s="37"/>
      <c r="G175" s="38" t="s">
        <v>315</v>
      </c>
      <c r="H175" s="38" t="s">
        <v>316</v>
      </c>
      <c r="O175" s="34"/>
    </row>
    <row r="176" spans="2:16" x14ac:dyDescent="0.15">
      <c r="B176" s="39" t="s">
        <v>902</v>
      </c>
      <c r="C176" s="23">
        <v>47</v>
      </c>
      <c r="D176" s="40">
        <f>C176/$C$181</f>
        <v>3.4407027818448024E-2</v>
      </c>
      <c r="F176" s="48" t="s">
        <v>906</v>
      </c>
      <c r="G176" s="23">
        <v>41</v>
      </c>
      <c r="H176" s="40">
        <f>G176/$G$181</f>
        <v>3.0014641288433383E-2</v>
      </c>
      <c r="O176" s="34"/>
    </row>
    <row r="177" spans="2:16" x14ac:dyDescent="0.15">
      <c r="B177" s="42" t="s">
        <v>903</v>
      </c>
      <c r="C177" s="23">
        <v>260</v>
      </c>
      <c r="D177" s="40">
        <f>C177/$C$181</f>
        <v>0.19033674963396779</v>
      </c>
      <c r="F177" s="42" t="s">
        <v>907</v>
      </c>
      <c r="G177" s="23">
        <v>182</v>
      </c>
      <c r="H177" s="40">
        <f>G177/$G$181</f>
        <v>0.13323572474377746</v>
      </c>
      <c r="O177" s="34"/>
    </row>
    <row r="178" spans="2:16" x14ac:dyDescent="0.15">
      <c r="B178" s="42" t="s">
        <v>904</v>
      </c>
      <c r="C178" s="23">
        <v>658</v>
      </c>
      <c r="D178" s="40">
        <f>C178/$C$181</f>
        <v>0.48169838945827231</v>
      </c>
      <c r="F178" s="42" t="s">
        <v>908</v>
      </c>
      <c r="G178" s="23">
        <v>675</v>
      </c>
      <c r="H178" s="40">
        <f>G178/$G$181</f>
        <v>0.49414348462664714</v>
      </c>
      <c r="O178" s="34"/>
    </row>
    <row r="179" spans="2:16" x14ac:dyDescent="0.15">
      <c r="B179" s="42" t="s">
        <v>905</v>
      </c>
      <c r="C179" s="23">
        <v>115</v>
      </c>
      <c r="D179" s="40">
        <f>C179/$C$181</f>
        <v>8.4187408491947294E-2</v>
      </c>
      <c r="F179" s="42" t="s">
        <v>909</v>
      </c>
      <c r="G179" s="23">
        <v>290</v>
      </c>
      <c r="H179" s="40">
        <f>G179/$G$181</f>
        <v>0.212298682284041</v>
      </c>
      <c r="O179" s="34"/>
    </row>
    <row r="180" spans="2:16" x14ac:dyDescent="0.15">
      <c r="B180" s="42" t="s">
        <v>314</v>
      </c>
      <c r="C180" s="23">
        <v>286</v>
      </c>
      <c r="D180" s="40">
        <f>C180/$C$181</f>
        <v>0.20937042459736457</v>
      </c>
      <c r="F180" s="42" t="s">
        <v>314</v>
      </c>
      <c r="G180" s="23">
        <v>178</v>
      </c>
      <c r="H180" s="40">
        <f>G180/$G$181</f>
        <v>0.13030746705710103</v>
      </c>
      <c r="O180" s="34"/>
    </row>
    <row r="181" spans="2:16" x14ac:dyDescent="0.15">
      <c r="B181" s="43" t="s">
        <v>957</v>
      </c>
      <c r="C181" s="44">
        <f>SUM(C176:C180)</f>
        <v>1366</v>
      </c>
      <c r="D181" s="45">
        <v>1</v>
      </c>
      <c r="F181" s="43" t="s">
        <v>957</v>
      </c>
      <c r="G181" s="44">
        <f>SUM(G176:G180)</f>
        <v>1366</v>
      </c>
      <c r="H181" s="45">
        <v>1</v>
      </c>
      <c r="O181" s="34"/>
    </row>
    <row r="184" spans="2:16" s="125" customFormat="1" ht="25.05" customHeight="1" x14ac:dyDescent="0.2">
      <c r="B184" s="171" t="s">
        <v>201</v>
      </c>
      <c r="C184" s="172"/>
      <c r="D184" s="173"/>
      <c r="E184" s="124"/>
      <c r="F184" s="171" t="s">
        <v>202</v>
      </c>
      <c r="G184" s="172"/>
      <c r="H184" s="173"/>
      <c r="I184" s="124"/>
      <c r="J184" s="123">
        <f>ROW()</f>
        <v>184</v>
      </c>
      <c r="K184" s="125" t="s">
        <v>982</v>
      </c>
      <c r="P184" s="129"/>
    </row>
    <row r="185" spans="2:16" x14ac:dyDescent="0.15">
      <c r="B185" s="37"/>
      <c r="C185" s="38" t="s">
        <v>315</v>
      </c>
      <c r="D185" s="38" t="s">
        <v>316</v>
      </c>
      <c r="F185" s="37"/>
      <c r="G185" s="38" t="s">
        <v>315</v>
      </c>
      <c r="H185" s="38" t="s">
        <v>316</v>
      </c>
      <c r="O185" s="34"/>
    </row>
    <row r="186" spans="2:16" x14ac:dyDescent="0.15">
      <c r="B186" s="39" t="s">
        <v>902</v>
      </c>
      <c r="C186" s="23">
        <v>54</v>
      </c>
      <c r="D186" s="40">
        <f>C186/$C$191</f>
        <v>3.9531478770131773E-2</v>
      </c>
      <c r="F186" s="48" t="s">
        <v>906</v>
      </c>
      <c r="G186" s="23">
        <v>14</v>
      </c>
      <c r="H186" s="40">
        <f>G186/$G$191</f>
        <v>1.0248901903367497E-2</v>
      </c>
      <c r="O186" s="34"/>
    </row>
    <row r="187" spans="2:16" x14ac:dyDescent="0.15">
      <c r="B187" s="42" t="s">
        <v>903</v>
      </c>
      <c r="C187" s="23">
        <v>278</v>
      </c>
      <c r="D187" s="40">
        <f>C187/$C$191</f>
        <v>0.20351390922401172</v>
      </c>
      <c r="F187" s="42" t="s">
        <v>907</v>
      </c>
      <c r="G187" s="23">
        <v>78</v>
      </c>
      <c r="H187" s="40">
        <f>G187/$G$191</f>
        <v>5.7101024890190338E-2</v>
      </c>
      <c r="O187" s="34"/>
    </row>
    <row r="188" spans="2:16" x14ac:dyDescent="0.15">
      <c r="B188" s="42" t="s">
        <v>904</v>
      </c>
      <c r="C188" s="23">
        <v>623</v>
      </c>
      <c r="D188" s="40">
        <f>C188/$C$191</f>
        <v>0.45607613469985359</v>
      </c>
      <c r="F188" s="42" t="s">
        <v>908</v>
      </c>
      <c r="G188" s="23">
        <v>492</v>
      </c>
      <c r="H188" s="40">
        <f>G188/$G$191</f>
        <v>0.3601756954612006</v>
      </c>
      <c r="O188" s="34"/>
    </row>
    <row r="189" spans="2:16" x14ac:dyDescent="0.15">
      <c r="B189" s="42" t="s">
        <v>905</v>
      </c>
      <c r="C189" s="23">
        <v>83</v>
      </c>
      <c r="D189" s="40">
        <f>C189/$C$191</f>
        <v>6.0761346998535873E-2</v>
      </c>
      <c r="F189" s="42" t="s">
        <v>909</v>
      </c>
      <c r="G189" s="23">
        <v>606</v>
      </c>
      <c r="H189" s="40">
        <f>G189/$G$191</f>
        <v>0.44363103953147875</v>
      </c>
      <c r="O189" s="34"/>
    </row>
    <row r="190" spans="2:16" x14ac:dyDescent="0.15">
      <c r="B190" s="42" t="s">
        <v>314</v>
      </c>
      <c r="C190" s="23">
        <v>328</v>
      </c>
      <c r="D190" s="40">
        <f>C190/$C$191</f>
        <v>0.24011713030746706</v>
      </c>
      <c r="F190" s="42" t="s">
        <v>314</v>
      </c>
      <c r="G190" s="23">
        <v>176</v>
      </c>
      <c r="H190" s="40">
        <f>G190/$G$191</f>
        <v>0.12884333821376281</v>
      </c>
      <c r="O190" s="34"/>
    </row>
    <row r="191" spans="2:16" x14ac:dyDescent="0.15">
      <c r="B191" s="43" t="s">
        <v>957</v>
      </c>
      <c r="C191" s="44">
        <f>SUM(C186:C190)</f>
        <v>1366</v>
      </c>
      <c r="D191" s="45">
        <v>1</v>
      </c>
      <c r="F191" s="43" t="s">
        <v>957</v>
      </c>
      <c r="G191" s="44">
        <f>SUM(G186:G190)</f>
        <v>1366</v>
      </c>
      <c r="H191" s="45">
        <v>1</v>
      </c>
      <c r="O191" s="34"/>
    </row>
    <row r="194" spans="2:16" s="125" customFormat="1" ht="25.05" customHeight="1" x14ac:dyDescent="0.2">
      <c r="B194" s="171" t="s">
        <v>203</v>
      </c>
      <c r="C194" s="172"/>
      <c r="D194" s="173"/>
      <c r="E194" s="124"/>
      <c r="F194" s="171" t="s">
        <v>204</v>
      </c>
      <c r="G194" s="172"/>
      <c r="H194" s="173"/>
      <c r="I194" s="124"/>
      <c r="J194" s="123">
        <f>ROW()</f>
        <v>194</v>
      </c>
      <c r="K194" s="125" t="s">
        <v>983</v>
      </c>
      <c r="P194" s="129"/>
    </row>
    <row r="195" spans="2:16" x14ac:dyDescent="0.15">
      <c r="B195" s="37"/>
      <c r="C195" s="38" t="s">
        <v>315</v>
      </c>
      <c r="D195" s="38" t="s">
        <v>316</v>
      </c>
      <c r="F195" s="37"/>
      <c r="G195" s="38" t="s">
        <v>315</v>
      </c>
      <c r="H195" s="38" t="s">
        <v>316</v>
      </c>
      <c r="O195" s="34"/>
    </row>
    <row r="196" spans="2:16" x14ac:dyDescent="0.15">
      <c r="B196" s="39" t="s">
        <v>902</v>
      </c>
      <c r="C196" s="23">
        <v>67</v>
      </c>
      <c r="D196" s="40">
        <f>C196/$C$201</f>
        <v>4.9048316251830162E-2</v>
      </c>
      <c r="F196" s="48" t="s">
        <v>906</v>
      </c>
      <c r="G196" s="23">
        <v>12</v>
      </c>
      <c r="H196" s="40">
        <f>G196/$G$201</f>
        <v>8.7847730600292828E-3</v>
      </c>
      <c r="O196" s="34"/>
    </row>
    <row r="197" spans="2:16" x14ac:dyDescent="0.15">
      <c r="B197" s="42" t="s">
        <v>903</v>
      </c>
      <c r="C197" s="23">
        <v>300</v>
      </c>
      <c r="D197" s="40">
        <f>C197/$C$201</f>
        <v>0.21961932650073207</v>
      </c>
      <c r="F197" s="42" t="s">
        <v>907</v>
      </c>
      <c r="G197" s="23">
        <v>75</v>
      </c>
      <c r="H197" s="23">
        <f>G197/$G$201</f>
        <v>5.4904831625183018E-2</v>
      </c>
      <c r="O197" s="34"/>
    </row>
    <row r="198" spans="2:16" x14ac:dyDescent="0.15">
      <c r="B198" s="42" t="s">
        <v>904</v>
      </c>
      <c r="C198" s="23">
        <v>587</v>
      </c>
      <c r="D198" s="40">
        <f>C198/$C$201</f>
        <v>0.42972181551976574</v>
      </c>
      <c r="F198" s="42" t="s">
        <v>908</v>
      </c>
      <c r="G198" s="23">
        <v>527</v>
      </c>
      <c r="H198" s="23">
        <f>G198/$G$201</f>
        <v>0.38579795021961932</v>
      </c>
      <c r="O198" s="34"/>
    </row>
    <row r="199" spans="2:16" x14ac:dyDescent="0.15">
      <c r="B199" s="42" t="s">
        <v>905</v>
      </c>
      <c r="C199" s="23">
        <v>63</v>
      </c>
      <c r="D199" s="40">
        <f>C199/$C$201</f>
        <v>4.6120058565153735E-2</v>
      </c>
      <c r="F199" s="42" t="s">
        <v>909</v>
      </c>
      <c r="G199" s="23">
        <v>563</v>
      </c>
      <c r="H199" s="23">
        <f>G199/$G$201</f>
        <v>0.41215226939970717</v>
      </c>
      <c r="O199" s="34"/>
    </row>
    <row r="200" spans="2:16" x14ac:dyDescent="0.15">
      <c r="B200" s="42" t="s">
        <v>314</v>
      </c>
      <c r="C200" s="23">
        <v>349</v>
      </c>
      <c r="D200" s="40">
        <f>C200/$C$201</f>
        <v>0.25549048316251832</v>
      </c>
      <c r="F200" s="42" t="s">
        <v>314</v>
      </c>
      <c r="G200" s="23">
        <v>189</v>
      </c>
      <c r="H200" s="23">
        <f>G200/$G$201</f>
        <v>0.13836017569546119</v>
      </c>
      <c r="O200" s="34"/>
    </row>
    <row r="201" spans="2:16" x14ac:dyDescent="0.15">
      <c r="B201" s="43" t="s">
        <v>957</v>
      </c>
      <c r="C201" s="44">
        <f>SUM(C196:C200)</f>
        <v>1366</v>
      </c>
      <c r="D201" s="45">
        <v>1</v>
      </c>
      <c r="F201" s="43" t="s">
        <v>957</v>
      </c>
      <c r="G201" s="44">
        <f>SUM(G196:G200)</f>
        <v>1366</v>
      </c>
      <c r="H201" s="45">
        <v>1</v>
      </c>
      <c r="O201" s="34"/>
    </row>
    <row r="204" spans="2:16" s="125" customFormat="1" ht="25.05" customHeight="1" x14ac:dyDescent="0.2">
      <c r="B204" s="171" t="s">
        <v>205</v>
      </c>
      <c r="C204" s="172"/>
      <c r="D204" s="173"/>
      <c r="E204" s="124"/>
      <c r="F204" s="171" t="s">
        <v>206</v>
      </c>
      <c r="G204" s="172"/>
      <c r="H204" s="173"/>
      <c r="I204" s="124"/>
      <c r="J204" s="123">
        <f>ROW()</f>
        <v>204</v>
      </c>
      <c r="K204" s="125" t="s">
        <v>984</v>
      </c>
      <c r="P204" s="129"/>
    </row>
    <row r="205" spans="2:16" x14ac:dyDescent="0.15">
      <c r="B205" s="37"/>
      <c r="C205" s="38" t="s">
        <v>315</v>
      </c>
      <c r="D205" s="38" t="s">
        <v>316</v>
      </c>
      <c r="F205" s="37"/>
      <c r="G205" s="38" t="s">
        <v>315</v>
      </c>
      <c r="H205" s="38" t="s">
        <v>316</v>
      </c>
      <c r="O205" s="34"/>
    </row>
    <row r="206" spans="2:16" x14ac:dyDescent="0.15">
      <c r="B206" s="39" t="s">
        <v>902</v>
      </c>
      <c r="C206" s="23">
        <v>50</v>
      </c>
      <c r="D206" s="40">
        <f>C206/$C$211</f>
        <v>3.6603221083455345E-2</v>
      </c>
      <c r="F206" s="48" t="s">
        <v>906</v>
      </c>
      <c r="G206" s="23">
        <v>30</v>
      </c>
      <c r="H206" s="40">
        <f>G206/$G$211</f>
        <v>2.1961932650073207E-2</v>
      </c>
      <c r="O206" s="34"/>
    </row>
    <row r="207" spans="2:16" x14ac:dyDescent="0.15">
      <c r="B207" s="42" t="s">
        <v>903</v>
      </c>
      <c r="C207" s="23">
        <v>237</v>
      </c>
      <c r="D207" s="40">
        <f>C207/$C$211</f>
        <v>0.17349926793557832</v>
      </c>
      <c r="F207" s="42" t="s">
        <v>907</v>
      </c>
      <c r="G207" s="23">
        <v>194</v>
      </c>
      <c r="H207" s="40">
        <f>G207/$G$211</f>
        <v>0.14202049780380674</v>
      </c>
      <c r="O207" s="34"/>
    </row>
    <row r="208" spans="2:16" x14ac:dyDescent="0.15">
      <c r="B208" s="42" t="s">
        <v>904</v>
      </c>
      <c r="C208" s="23">
        <v>680</v>
      </c>
      <c r="D208" s="40">
        <f>C208/$C$211</f>
        <v>0.49780380673499269</v>
      </c>
      <c r="F208" s="42" t="s">
        <v>908</v>
      </c>
      <c r="G208" s="23">
        <v>662</v>
      </c>
      <c r="H208" s="40">
        <f>G208/$G$211</f>
        <v>0.48462664714494874</v>
      </c>
      <c r="O208" s="34"/>
    </row>
    <row r="209" spans="2:16" x14ac:dyDescent="0.15">
      <c r="B209" s="42" t="s">
        <v>905</v>
      </c>
      <c r="C209" s="23">
        <v>102</v>
      </c>
      <c r="D209" s="40">
        <f>C209/$C$211</f>
        <v>7.4670571010248904E-2</v>
      </c>
      <c r="F209" s="42" t="s">
        <v>909</v>
      </c>
      <c r="G209" s="23">
        <v>301</v>
      </c>
      <c r="H209" s="40">
        <f>G209/$G$211</f>
        <v>0.22035139092240116</v>
      </c>
      <c r="O209" s="34"/>
    </row>
    <row r="210" spans="2:16" x14ac:dyDescent="0.15">
      <c r="B210" s="42" t="s">
        <v>314</v>
      </c>
      <c r="C210" s="23">
        <v>297</v>
      </c>
      <c r="D210" s="40">
        <f>C210/$C$211</f>
        <v>0.21742313323572474</v>
      </c>
      <c r="F210" s="42" t="s">
        <v>314</v>
      </c>
      <c r="G210" s="23">
        <v>179</v>
      </c>
      <c r="H210" s="40">
        <f>G210/$G$211</f>
        <v>0.13103953147877012</v>
      </c>
      <c r="O210" s="34"/>
    </row>
    <row r="211" spans="2:16" x14ac:dyDescent="0.15">
      <c r="B211" s="43" t="s">
        <v>957</v>
      </c>
      <c r="C211" s="44">
        <f>SUM(C206:C210)</f>
        <v>1366</v>
      </c>
      <c r="D211" s="45">
        <v>1</v>
      </c>
      <c r="F211" s="43" t="s">
        <v>957</v>
      </c>
      <c r="G211" s="44">
        <f>SUM(G206:G210)</f>
        <v>1366</v>
      </c>
      <c r="H211" s="45">
        <v>1</v>
      </c>
      <c r="O211" s="34"/>
    </row>
    <row r="214" spans="2:16" s="126" customFormat="1" ht="25.05" customHeight="1" x14ac:dyDescent="0.2">
      <c r="B214" s="171" t="s">
        <v>207</v>
      </c>
      <c r="C214" s="172"/>
      <c r="D214" s="173"/>
      <c r="E214" s="112"/>
      <c r="F214" s="171" t="s">
        <v>208</v>
      </c>
      <c r="G214" s="172"/>
      <c r="H214" s="173"/>
      <c r="I214" s="112"/>
      <c r="J214" s="123">
        <f>ROW()</f>
        <v>214</v>
      </c>
      <c r="K214" s="126" t="s">
        <v>985</v>
      </c>
      <c r="P214" s="128"/>
    </row>
    <row r="215" spans="2:16" x14ac:dyDescent="0.15">
      <c r="B215" s="37"/>
      <c r="C215" s="38" t="s">
        <v>315</v>
      </c>
      <c r="D215" s="38" t="s">
        <v>316</v>
      </c>
      <c r="F215" s="37"/>
      <c r="G215" s="38" t="s">
        <v>315</v>
      </c>
      <c r="H215" s="38" t="s">
        <v>316</v>
      </c>
      <c r="O215" s="34"/>
    </row>
    <row r="216" spans="2:16" x14ac:dyDescent="0.15">
      <c r="B216" s="39" t="s">
        <v>902</v>
      </c>
      <c r="C216" s="23">
        <v>38</v>
      </c>
      <c r="D216" s="40">
        <f>C216/$C$221</f>
        <v>2.7818448023426062E-2</v>
      </c>
      <c r="F216" s="48" t="s">
        <v>906</v>
      </c>
      <c r="G216" s="23">
        <v>31</v>
      </c>
      <c r="H216" s="40">
        <f>G216/$G$221</f>
        <v>2.2693997071742314E-2</v>
      </c>
      <c r="O216" s="34"/>
    </row>
    <row r="217" spans="2:16" x14ac:dyDescent="0.15">
      <c r="B217" s="42" t="s">
        <v>903</v>
      </c>
      <c r="C217" s="23">
        <v>259</v>
      </c>
      <c r="D217" s="40">
        <f>C217/$C$221</f>
        <v>0.18960468521229867</v>
      </c>
      <c r="F217" s="42" t="s">
        <v>907</v>
      </c>
      <c r="G217" s="23">
        <v>161</v>
      </c>
      <c r="H217" s="40">
        <f>G217/$G$221</f>
        <v>0.11786237188872621</v>
      </c>
      <c r="O217" s="34"/>
    </row>
    <row r="218" spans="2:16" x14ac:dyDescent="0.15">
      <c r="B218" s="42" t="s">
        <v>904</v>
      </c>
      <c r="C218" s="23">
        <v>600</v>
      </c>
      <c r="D218" s="40">
        <f>C218/$C$221</f>
        <v>0.43923865300146414</v>
      </c>
      <c r="F218" s="42" t="s">
        <v>908</v>
      </c>
      <c r="G218" s="23">
        <v>627</v>
      </c>
      <c r="H218" s="40">
        <f>G218/$G$221</f>
        <v>0.45900439238653001</v>
      </c>
      <c r="O218" s="34"/>
    </row>
    <row r="219" spans="2:16" x14ac:dyDescent="0.15">
      <c r="B219" s="42" t="s">
        <v>905</v>
      </c>
      <c r="C219" s="23">
        <v>58</v>
      </c>
      <c r="D219" s="40">
        <f>C219/$C$221</f>
        <v>4.24597364568082E-2</v>
      </c>
      <c r="F219" s="42" t="s">
        <v>909</v>
      </c>
      <c r="G219" s="23">
        <v>328</v>
      </c>
      <c r="H219" s="40">
        <f>G219/$G$221</f>
        <v>0.24011713030746706</v>
      </c>
      <c r="O219" s="34"/>
    </row>
    <row r="220" spans="2:16" x14ac:dyDescent="0.15">
      <c r="B220" s="42" t="s">
        <v>314</v>
      </c>
      <c r="C220" s="23">
        <v>411</v>
      </c>
      <c r="D220" s="40">
        <f>C220/$C$221</f>
        <v>0.30087847730600292</v>
      </c>
      <c r="F220" s="42" t="s">
        <v>314</v>
      </c>
      <c r="G220" s="23">
        <v>219</v>
      </c>
      <c r="H220" s="40">
        <f>G220/$G$221</f>
        <v>0.1603221083455344</v>
      </c>
      <c r="O220" s="34"/>
    </row>
    <row r="221" spans="2:16" x14ac:dyDescent="0.15">
      <c r="B221" s="43" t="s">
        <v>957</v>
      </c>
      <c r="C221" s="44">
        <f>SUM(C216:C220)</f>
        <v>1366</v>
      </c>
      <c r="D221" s="45">
        <v>1</v>
      </c>
      <c r="F221" s="43" t="s">
        <v>957</v>
      </c>
      <c r="G221" s="44">
        <f>SUM(G216:G220)</f>
        <v>1366</v>
      </c>
      <c r="H221" s="45">
        <v>1</v>
      </c>
      <c r="O221" s="34"/>
    </row>
    <row r="224" spans="2:16" s="125" customFormat="1" ht="25.05" customHeight="1" x14ac:dyDescent="0.2">
      <c r="B224" s="171" t="s">
        <v>209</v>
      </c>
      <c r="C224" s="172"/>
      <c r="D224" s="173"/>
      <c r="E224" s="124"/>
      <c r="F224" s="171" t="s">
        <v>210</v>
      </c>
      <c r="G224" s="172"/>
      <c r="H224" s="173"/>
      <c r="I224" s="124"/>
      <c r="J224" s="123">
        <f>ROW()</f>
        <v>224</v>
      </c>
      <c r="K224" s="125" t="s">
        <v>986</v>
      </c>
      <c r="P224" s="129"/>
    </row>
    <row r="225" spans="2:16" x14ac:dyDescent="0.15">
      <c r="B225" s="37"/>
      <c r="C225" s="38" t="s">
        <v>315</v>
      </c>
      <c r="D225" s="38" t="s">
        <v>316</v>
      </c>
      <c r="F225" s="37"/>
      <c r="G225" s="38" t="s">
        <v>315</v>
      </c>
      <c r="H225" s="38" t="s">
        <v>316</v>
      </c>
      <c r="O225" s="34"/>
    </row>
    <row r="226" spans="2:16" x14ac:dyDescent="0.15">
      <c r="B226" s="39" t="s">
        <v>902</v>
      </c>
      <c r="C226" s="23">
        <v>47</v>
      </c>
      <c r="D226" s="40">
        <f>C226/$C$231</f>
        <v>3.4407027818448024E-2</v>
      </c>
      <c r="F226" s="48" t="s">
        <v>906</v>
      </c>
      <c r="G226" s="23">
        <v>53</v>
      </c>
      <c r="H226" s="40">
        <f>G226/$G$231</f>
        <v>3.8799414348462666E-2</v>
      </c>
      <c r="O226" s="34"/>
    </row>
    <row r="227" spans="2:16" x14ac:dyDescent="0.15">
      <c r="B227" s="42" t="s">
        <v>903</v>
      </c>
      <c r="C227" s="23">
        <v>235</v>
      </c>
      <c r="D227" s="40">
        <f>C227/$C$231</f>
        <v>0.17203513909224011</v>
      </c>
      <c r="F227" s="42" t="s">
        <v>907</v>
      </c>
      <c r="G227" s="23">
        <v>205</v>
      </c>
      <c r="H227" s="40">
        <f>G227/$G$231</f>
        <v>0.1500732064421669</v>
      </c>
      <c r="O227" s="34"/>
    </row>
    <row r="228" spans="2:16" x14ac:dyDescent="0.15">
      <c r="B228" s="42" t="s">
        <v>904</v>
      </c>
      <c r="C228" s="23">
        <v>659</v>
      </c>
      <c r="D228" s="40">
        <f>C228/$C$231</f>
        <v>0.48243045387994143</v>
      </c>
      <c r="F228" s="42" t="s">
        <v>908</v>
      </c>
      <c r="G228" s="23">
        <v>679</v>
      </c>
      <c r="H228" s="40">
        <f>G228/$G$231</f>
        <v>0.49707174231332357</v>
      </c>
      <c r="O228" s="34"/>
    </row>
    <row r="229" spans="2:16" x14ac:dyDescent="0.15">
      <c r="B229" s="42" t="s">
        <v>905</v>
      </c>
      <c r="C229" s="23">
        <v>88</v>
      </c>
      <c r="D229" s="40">
        <f>C229/$C$231</f>
        <v>6.4421669106881407E-2</v>
      </c>
      <c r="F229" s="42" t="s">
        <v>909</v>
      </c>
      <c r="G229" s="23">
        <v>231</v>
      </c>
      <c r="H229" s="40">
        <f>G229/$G$231</f>
        <v>0.16910688140556368</v>
      </c>
      <c r="O229" s="34"/>
    </row>
    <row r="230" spans="2:16" x14ac:dyDescent="0.15">
      <c r="B230" s="42" t="s">
        <v>314</v>
      </c>
      <c r="C230" s="23">
        <v>337</v>
      </c>
      <c r="D230" s="40">
        <f>C230/$C$231</f>
        <v>0.24670571010248901</v>
      </c>
      <c r="F230" s="42" t="s">
        <v>314</v>
      </c>
      <c r="G230" s="23">
        <v>198</v>
      </c>
      <c r="H230" s="40">
        <f>G230/$G$231</f>
        <v>0.14494875549048317</v>
      </c>
      <c r="O230" s="34"/>
    </row>
    <row r="231" spans="2:16" x14ac:dyDescent="0.15">
      <c r="B231" s="43" t="s">
        <v>957</v>
      </c>
      <c r="C231" s="44">
        <f>SUM(C226:C230)</f>
        <v>1366</v>
      </c>
      <c r="D231" s="45">
        <v>1</v>
      </c>
      <c r="F231" s="43" t="s">
        <v>957</v>
      </c>
      <c r="G231" s="44">
        <f>SUM(G226:G230)</f>
        <v>1366</v>
      </c>
      <c r="H231" s="45">
        <v>1</v>
      </c>
      <c r="O231" s="34"/>
    </row>
    <row r="234" spans="2:16" s="126" customFormat="1" ht="25.05" customHeight="1" x14ac:dyDescent="0.2">
      <c r="B234" s="171" t="s">
        <v>211</v>
      </c>
      <c r="C234" s="172"/>
      <c r="D234" s="173"/>
      <c r="E234" s="112"/>
      <c r="F234" s="171" t="s">
        <v>212</v>
      </c>
      <c r="G234" s="172"/>
      <c r="H234" s="173"/>
      <c r="I234" s="112"/>
      <c r="J234" s="123">
        <f>ROW()</f>
        <v>234</v>
      </c>
      <c r="K234" s="126" t="s">
        <v>987</v>
      </c>
      <c r="P234" s="128"/>
    </row>
    <row r="235" spans="2:16" x14ac:dyDescent="0.15">
      <c r="B235" s="37"/>
      <c r="C235" s="38" t="s">
        <v>315</v>
      </c>
      <c r="D235" s="38" t="s">
        <v>316</v>
      </c>
      <c r="F235" s="37"/>
      <c r="G235" s="38" t="s">
        <v>315</v>
      </c>
      <c r="H235" s="38" t="s">
        <v>316</v>
      </c>
      <c r="O235" s="34"/>
    </row>
    <row r="236" spans="2:16" x14ac:dyDescent="0.15">
      <c r="B236" s="39" t="s">
        <v>902</v>
      </c>
      <c r="C236" s="23">
        <v>39</v>
      </c>
      <c r="D236" s="40">
        <f>C236/$C$241</f>
        <v>2.8550512445095169E-2</v>
      </c>
      <c r="F236" s="48" t="s">
        <v>906</v>
      </c>
      <c r="G236" s="23">
        <v>33</v>
      </c>
      <c r="H236" s="40">
        <f>G236/$G$241</f>
        <v>2.4158125915080528E-2</v>
      </c>
      <c r="O236" s="34"/>
    </row>
    <row r="237" spans="2:16" x14ac:dyDescent="0.15">
      <c r="B237" s="42" t="s">
        <v>903</v>
      </c>
      <c r="C237" s="23">
        <v>255</v>
      </c>
      <c r="D237" s="40">
        <f>C237/$C$241</f>
        <v>0.18667642752562225</v>
      </c>
      <c r="F237" s="42" t="s">
        <v>907</v>
      </c>
      <c r="G237" s="23">
        <v>231</v>
      </c>
      <c r="H237" s="40">
        <f>G237/$G$241</f>
        <v>0.16910688140556368</v>
      </c>
      <c r="O237" s="34"/>
    </row>
    <row r="238" spans="2:16" x14ac:dyDescent="0.15">
      <c r="B238" s="42" t="s">
        <v>904</v>
      </c>
      <c r="C238" s="23">
        <v>666</v>
      </c>
      <c r="D238" s="40">
        <f>C238/$C$241</f>
        <v>0.48755490483162517</v>
      </c>
      <c r="F238" s="42" t="s">
        <v>908</v>
      </c>
      <c r="G238" s="23">
        <v>651</v>
      </c>
      <c r="H238" s="40">
        <f>G238/$G$241</f>
        <v>0.47657393850658858</v>
      </c>
      <c r="O238" s="34"/>
    </row>
    <row r="239" spans="2:16" x14ac:dyDescent="0.15">
      <c r="B239" s="42" t="s">
        <v>905</v>
      </c>
      <c r="C239" s="23">
        <v>85</v>
      </c>
      <c r="D239" s="40">
        <f>C239/$C$241</f>
        <v>6.2225475841874087E-2</v>
      </c>
      <c r="F239" s="42" t="s">
        <v>909</v>
      </c>
      <c r="G239" s="23">
        <v>251</v>
      </c>
      <c r="H239" s="40">
        <f>G239/$G$241</f>
        <v>0.18374816983894582</v>
      </c>
      <c r="O239" s="34"/>
    </row>
    <row r="240" spans="2:16" x14ac:dyDescent="0.15">
      <c r="B240" s="42" t="s">
        <v>314</v>
      </c>
      <c r="C240" s="23">
        <v>321</v>
      </c>
      <c r="D240" s="40">
        <f>C240/$C$241</f>
        <v>0.2349926793557833</v>
      </c>
      <c r="F240" s="42" t="s">
        <v>314</v>
      </c>
      <c r="G240" s="23">
        <v>200</v>
      </c>
      <c r="H240" s="40">
        <f>G240/$G$241</f>
        <v>0.14641288433382138</v>
      </c>
      <c r="O240" s="34"/>
    </row>
    <row r="241" spans="2:16" x14ac:dyDescent="0.15">
      <c r="B241" s="43" t="s">
        <v>957</v>
      </c>
      <c r="C241" s="44">
        <f>SUM(C236:C240)</f>
        <v>1366</v>
      </c>
      <c r="D241" s="45">
        <v>1</v>
      </c>
      <c r="F241" s="43" t="s">
        <v>957</v>
      </c>
      <c r="G241" s="44">
        <f>SUM(G236:G240)</f>
        <v>1366</v>
      </c>
      <c r="H241" s="45">
        <v>1</v>
      </c>
      <c r="O241" s="34"/>
    </row>
    <row r="244" spans="2:16" s="126" customFormat="1" ht="25.05" customHeight="1" x14ac:dyDescent="0.2">
      <c r="B244" s="171" t="s">
        <v>213</v>
      </c>
      <c r="C244" s="172"/>
      <c r="D244" s="173"/>
      <c r="E244" s="112"/>
      <c r="F244" s="171" t="s">
        <v>214</v>
      </c>
      <c r="G244" s="172"/>
      <c r="H244" s="173"/>
      <c r="I244" s="112"/>
      <c r="J244" s="123">
        <f>ROW()</f>
        <v>244</v>
      </c>
      <c r="K244" s="126" t="s">
        <v>988</v>
      </c>
      <c r="P244" s="128"/>
    </row>
    <row r="245" spans="2:16" x14ac:dyDescent="0.15">
      <c r="B245" s="37"/>
      <c r="C245" s="38" t="s">
        <v>315</v>
      </c>
      <c r="D245" s="38" t="s">
        <v>316</v>
      </c>
      <c r="F245" s="37"/>
      <c r="G245" s="38" t="s">
        <v>315</v>
      </c>
      <c r="H245" s="38" t="s">
        <v>316</v>
      </c>
      <c r="O245" s="34"/>
    </row>
    <row r="246" spans="2:16" x14ac:dyDescent="0.15">
      <c r="B246" s="39" t="s">
        <v>902</v>
      </c>
      <c r="C246" s="23">
        <v>32</v>
      </c>
      <c r="D246" s="40">
        <f>C246/$C$251</f>
        <v>2.3426061493411421E-2</v>
      </c>
      <c r="F246" s="48" t="s">
        <v>906</v>
      </c>
      <c r="G246" s="23">
        <v>69</v>
      </c>
      <c r="H246" s="40">
        <f>G246/$G$251</f>
        <v>5.0512445095168376E-2</v>
      </c>
      <c r="O246" s="34"/>
    </row>
    <row r="247" spans="2:16" x14ac:dyDescent="0.15">
      <c r="B247" s="42" t="s">
        <v>903</v>
      </c>
      <c r="C247" s="23">
        <v>227</v>
      </c>
      <c r="D247" s="40">
        <f>C247/$C$251</f>
        <v>0.16617862371888725</v>
      </c>
      <c r="F247" s="42" t="s">
        <v>907</v>
      </c>
      <c r="G247" s="23">
        <v>272</v>
      </c>
      <c r="H247" s="40">
        <f>G247/$G$251</f>
        <v>0.19912152269399708</v>
      </c>
      <c r="O247" s="34"/>
    </row>
    <row r="248" spans="2:16" x14ac:dyDescent="0.15">
      <c r="B248" s="42" t="s">
        <v>904</v>
      </c>
      <c r="C248" s="23">
        <v>625</v>
      </c>
      <c r="D248" s="40">
        <f>C248/$C$251</f>
        <v>0.45754026354319183</v>
      </c>
      <c r="F248" s="42" t="s">
        <v>908</v>
      </c>
      <c r="G248" s="23">
        <v>589</v>
      </c>
      <c r="H248" s="40">
        <f>G248/$G$251</f>
        <v>0.43118594436310398</v>
      </c>
      <c r="O248" s="34"/>
    </row>
    <row r="249" spans="2:16" x14ac:dyDescent="0.15">
      <c r="B249" s="42" t="s">
        <v>905</v>
      </c>
      <c r="C249" s="23">
        <v>78</v>
      </c>
      <c r="D249" s="40">
        <f>C249/$C$251</f>
        <v>5.7101024890190338E-2</v>
      </c>
      <c r="F249" s="42" t="s">
        <v>909</v>
      </c>
      <c r="G249" s="23">
        <v>201</v>
      </c>
      <c r="H249" s="40">
        <f>G249/$G$251</f>
        <v>0.14714494875549047</v>
      </c>
      <c r="O249" s="34"/>
    </row>
    <row r="250" spans="2:16" x14ac:dyDescent="0.15">
      <c r="B250" s="42" t="s">
        <v>314</v>
      </c>
      <c r="C250" s="23">
        <v>404</v>
      </c>
      <c r="D250" s="40">
        <f>C250/$C$251</f>
        <v>0.29575402635431919</v>
      </c>
      <c r="F250" s="42" t="s">
        <v>314</v>
      </c>
      <c r="G250" s="23">
        <v>235</v>
      </c>
      <c r="H250" s="40">
        <f>G250/$G$251</f>
        <v>0.17203513909224011</v>
      </c>
      <c r="O250" s="34"/>
    </row>
    <row r="251" spans="2:16" x14ac:dyDescent="0.15">
      <c r="B251" s="43" t="s">
        <v>957</v>
      </c>
      <c r="C251" s="44">
        <f>SUM(C246:C250)</f>
        <v>1366</v>
      </c>
      <c r="D251" s="45">
        <v>1</v>
      </c>
      <c r="F251" s="43" t="s">
        <v>957</v>
      </c>
      <c r="G251" s="44">
        <f>SUM(G246:G250)</f>
        <v>1366</v>
      </c>
      <c r="H251" s="45">
        <v>1</v>
      </c>
      <c r="O251" s="34"/>
    </row>
    <row r="254" spans="2:16" s="126" customFormat="1" ht="25.05" customHeight="1" x14ac:dyDescent="0.2">
      <c r="B254" s="171" t="s">
        <v>215</v>
      </c>
      <c r="C254" s="172"/>
      <c r="D254" s="173"/>
      <c r="E254" s="112"/>
      <c r="F254" s="171" t="s">
        <v>216</v>
      </c>
      <c r="G254" s="172"/>
      <c r="H254" s="173"/>
      <c r="I254" s="112"/>
      <c r="J254" s="123">
        <f>ROW()</f>
        <v>254</v>
      </c>
      <c r="K254" s="126" t="s">
        <v>989</v>
      </c>
      <c r="P254" s="128"/>
    </row>
    <row r="255" spans="2:16" x14ac:dyDescent="0.15">
      <c r="B255" s="37"/>
      <c r="C255" s="38" t="s">
        <v>315</v>
      </c>
      <c r="D255" s="38" t="s">
        <v>316</v>
      </c>
      <c r="F255" s="37"/>
      <c r="G255" s="38" t="s">
        <v>315</v>
      </c>
      <c r="H255" s="38" t="s">
        <v>316</v>
      </c>
      <c r="O255" s="34"/>
    </row>
    <row r="256" spans="2:16" x14ac:dyDescent="0.15">
      <c r="B256" s="39" t="s">
        <v>902</v>
      </c>
      <c r="C256" s="23">
        <v>62</v>
      </c>
      <c r="D256" s="40">
        <f>C256/$C$261</f>
        <v>4.5387994143484628E-2</v>
      </c>
      <c r="F256" s="48" t="s">
        <v>906</v>
      </c>
      <c r="G256" s="23">
        <v>33</v>
      </c>
      <c r="H256" s="40">
        <f>G256/$G$261</f>
        <v>2.4158125915080528E-2</v>
      </c>
      <c r="O256" s="34"/>
    </row>
    <row r="257" spans="2:16" x14ac:dyDescent="0.15">
      <c r="B257" s="42" t="s">
        <v>903</v>
      </c>
      <c r="C257" s="23">
        <v>324</v>
      </c>
      <c r="D257" s="40">
        <f>C257/$C$261</f>
        <v>0.23718887262079064</v>
      </c>
      <c r="F257" s="42" t="s">
        <v>907</v>
      </c>
      <c r="G257" s="23">
        <v>219</v>
      </c>
      <c r="H257" s="40">
        <f>G257/$G$261</f>
        <v>0.1603221083455344</v>
      </c>
      <c r="O257" s="34"/>
    </row>
    <row r="258" spans="2:16" x14ac:dyDescent="0.15">
      <c r="B258" s="42" t="s">
        <v>904</v>
      </c>
      <c r="C258" s="23">
        <v>567</v>
      </c>
      <c r="D258" s="40">
        <f>C258/$C$261</f>
        <v>0.4150805270863836</v>
      </c>
      <c r="F258" s="42" t="s">
        <v>908</v>
      </c>
      <c r="G258" s="23">
        <v>623</v>
      </c>
      <c r="H258" s="40">
        <f>G258/$G$261</f>
        <v>0.45607613469985359</v>
      </c>
      <c r="O258" s="34"/>
    </row>
    <row r="259" spans="2:16" x14ac:dyDescent="0.15">
      <c r="B259" s="42" t="s">
        <v>905</v>
      </c>
      <c r="C259" s="23">
        <v>66</v>
      </c>
      <c r="D259" s="40">
        <f>C259/$C$261</f>
        <v>4.8316251830161056E-2</v>
      </c>
      <c r="F259" s="42" t="s">
        <v>909</v>
      </c>
      <c r="G259" s="23">
        <v>259</v>
      </c>
      <c r="H259" s="40">
        <f>G259/$G$261</f>
        <v>0.18960468521229867</v>
      </c>
      <c r="O259" s="34"/>
    </row>
    <row r="260" spans="2:16" x14ac:dyDescent="0.15">
      <c r="B260" s="42" t="s">
        <v>314</v>
      </c>
      <c r="C260" s="23">
        <v>347</v>
      </c>
      <c r="D260" s="40">
        <f>C260/$C$261</f>
        <v>0.25402635431918008</v>
      </c>
      <c r="F260" s="42" t="s">
        <v>314</v>
      </c>
      <c r="G260" s="23">
        <v>232</v>
      </c>
      <c r="H260" s="40">
        <f>G260/$G$261</f>
        <v>0.1698389458272328</v>
      </c>
      <c r="O260" s="34"/>
    </row>
    <row r="261" spans="2:16" x14ac:dyDescent="0.15">
      <c r="B261" s="43" t="s">
        <v>957</v>
      </c>
      <c r="C261" s="44">
        <f>SUM(C256:C260)</f>
        <v>1366</v>
      </c>
      <c r="D261" s="45">
        <v>1</v>
      </c>
      <c r="F261" s="43" t="s">
        <v>957</v>
      </c>
      <c r="G261" s="44">
        <f>SUM(G256:G260)</f>
        <v>1366</v>
      </c>
      <c r="H261" s="45">
        <v>1</v>
      </c>
      <c r="O261" s="34"/>
    </row>
    <row r="264" spans="2:16" s="126" customFormat="1" ht="25.05" customHeight="1" x14ac:dyDescent="0.2">
      <c r="B264" s="171" t="s">
        <v>217</v>
      </c>
      <c r="C264" s="172"/>
      <c r="D264" s="173"/>
      <c r="E264" s="112"/>
      <c r="F264" s="171" t="s">
        <v>218</v>
      </c>
      <c r="G264" s="172"/>
      <c r="H264" s="173"/>
      <c r="I264" s="112"/>
      <c r="J264" s="123">
        <f>ROW()</f>
        <v>264</v>
      </c>
      <c r="K264" s="126" t="s">
        <v>990</v>
      </c>
      <c r="P264" s="128"/>
    </row>
    <row r="265" spans="2:16" x14ac:dyDescent="0.15">
      <c r="B265" s="37"/>
      <c r="C265" s="38" t="s">
        <v>315</v>
      </c>
      <c r="D265" s="38" t="s">
        <v>316</v>
      </c>
      <c r="F265" s="37"/>
      <c r="G265" s="38" t="s">
        <v>315</v>
      </c>
      <c r="H265" s="38" t="s">
        <v>316</v>
      </c>
      <c r="O265" s="34"/>
    </row>
    <row r="266" spans="2:16" x14ac:dyDescent="0.15">
      <c r="B266" s="39" t="s">
        <v>902</v>
      </c>
      <c r="C266" s="23">
        <v>38</v>
      </c>
      <c r="D266" s="40">
        <f>C266/$C$271</f>
        <v>2.7818448023426062E-2</v>
      </c>
      <c r="F266" s="48" t="s">
        <v>906</v>
      </c>
      <c r="G266" s="23">
        <v>57</v>
      </c>
      <c r="H266" s="40">
        <f>G266/$G$271</f>
        <v>4.1727672035139093E-2</v>
      </c>
      <c r="O266" s="34"/>
    </row>
    <row r="267" spans="2:16" x14ac:dyDescent="0.15">
      <c r="B267" s="42" t="s">
        <v>903</v>
      </c>
      <c r="C267" s="23">
        <v>254</v>
      </c>
      <c r="D267" s="40">
        <f>C267/$C$271</f>
        <v>0.18594436310395315</v>
      </c>
      <c r="F267" s="42" t="s">
        <v>907</v>
      </c>
      <c r="G267" s="23">
        <v>213</v>
      </c>
      <c r="H267" s="40">
        <f>G267/$G$271</f>
        <v>0.15592972181551976</v>
      </c>
      <c r="O267" s="34"/>
    </row>
    <row r="268" spans="2:16" x14ac:dyDescent="0.15">
      <c r="B268" s="42" t="s">
        <v>904</v>
      </c>
      <c r="C268" s="23">
        <v>606</v>
      </c>
      <c r="D268" s="40">
        <f>C268/$C$271</f>
        <v>0.44363103953147875</v>
      </c>
      <c r="F268" s="42" t="s">
        <v>908</v>
      </c>
      <c r="G268" s="23">
        <v>606</v>
      </c>
      <c r="H268" s="40">
        <f>G268/$G$271</f>
        <v>0.44363103953147875</v>
      </c>
      <c r="O268" s="34"/>
    </row>
    <row r="269" spans="2:16" x14ac:dyDescent="0.15">
      <c r="B269" s="42" t="s">
        <v>905</v>
      </c>
      <c r="C269" s="23">
        <v>62</v>
      </c>
      <c r="D269" s="40">
        <f>C269/$C$271</f>
        <v>4.5387994143484628E-2</v>
      </c>
      <c r="F269" s="42" t="s">
        <v>909</v>
      </c>
      <c r="G269" s="23">
        <v>257</v>
      </c>
      <c r="H269" s="40">
        <f>G269/$G$271</f>
        <v>0.18814055636896046</v>
      </c>
      <c r="O269" s="34"/>
    </row>
    <row r="270" spans="2:16" x14ac:dyDescent="0.15">
      <c r="B270" s="42" t="s">
        <v>314</v>
      </c>
      <c r="C270" s="23">
        <v>406</v>
      </c>
      <c r="D270" s="40">
        <f>C270/$C$271</f>
        <v>0.29721815519765737</v>
      </c>
      <c r="F270" s="42" t="s">
        <v>314</v>
      </c>
      <c r="G270" s="23">
        <v>233</v>
      </c>
      <c r="H270" s="40">
        <f>G270/$G$271</f>
        <v>0.17057101024890189</v>
      </c>
      <c r="O270" s="34"/>
    </row>
    <row r="271" spans="2:16" x14ac:dyDescent="0.15">
      <c r="B271" s="43" t="s">
        <v>957</v>
      </c>
      <c r="C271" s="44">
        <f>SUM(C266:C270)</f>
        <v>1366</v>
      </c>
      <c r="D271" s="45">
        <v>1</v>
      </c>
      <c r="F271" s="43" t="s">
        <v>957</v>
      </c>
      <c r="G271" s="44">
        <f>SUM(G266:G270)</f>
        <v>1366</v>
      </c>
      <c r="H271" s="45">
        <v>1</v>
      </c>
      <c r="O271" s="34"/>
    </row>
    <row r="274" spans="2:16" s="126" customFormat="1" ht="25.05" customHeight="1" x14ac:dyDescent="0.2">
      <c r="B274" s="171" t="s">
        <v>219</v>
      </c>
      <c r="C274" s="172"/>
      <c r="D274" s="173"/>
      <c r="E274" s="112"/>
      <c r="F274" s="171" t="s">
        <v>220</v>
      </c>
      <c r="G274" s="172"/>
      <c r="H274" s="173"/>
      <c r="I274" s="112"/>
      <c r="J274" s="123">
        <f>ROW()</f>
        <v>274</v>
      </c>
      <c r="K274" s="126" t="s">
        <v>991</v>
      </c>
      <c r="P274" s="128"/>
    </row>
    <row r="275" spans="2:16" x14ac:dyDescent="0.15">
      <c r="B275" s="37"/>
      <c r="C275" s="38" t="s">
        <v>315</v>
      </c>
      <c r="D275" s="38" t="s">
        <v>316</v>
      </c>
      <c r="F275" s="37"/>
      <c r="G275" s="38" t="s">
        <v>315</v>
      </c>
      <c r="H275" s="38" t="s">
        <v>316</v>
      </c>
      <c r="O275" s="34"/>
    </row>
    <row r="276" spans="2:16" x14ac:dyDescent="0.15">
      <c r="B276" s="39" t="s">
        <v>902</v>
      </c>
      <c r="C276" s="23">
        <v>85</v>
      </c>
      <c r="D276" s="40">
        <f>C276/$C$281</f>
        <v>6.2225475841874087E-2</v>
      </c>
      <c r="F276" s="48" t="s">
        <v>906</v>
      </c>
      <c r="G276" s="23">
        <v>19</v>
      </c>
      <c r="H276" s="40">
        <f>G276/$G$281</f>
        <v>1.3909224011713031E-2</v>
      </c>
      <c r="O276" s="34"/>
    </row>
    <row r="277" spans="2:16" x14ac:dyDescent="0.15">
      <c r="B277" s="42" t="s">
        <v>903</v>
      </c>
      <c r="C277" s="23">
        <v>371</v>
      </c>
      <c r="D277" s="40">
        <f>C277/$C$281</f>
        <v>0.27159590043923865</v>
      </c>
      <c r="F277" s="42" t="s">
        <v>907</v>
      </c>
      <c r="G277" s="23">
        <v>101</v>
      </c>
      <c r="H277" s="40">
        <f>G277/$G$281</f>
        <v>7.3938506588579797E-2</v>
      </c>
      <c r="O277" s="34"/>
    </row>
    <row r="278" spans="2:16" x14ac:dyDescent="0.15">
      <c r="B278" s="42" t="s">
        <v>904</v>
      </c>
      <c r="C278" s="23">
        <v>549</v>
      </c>
      <c r="D278" s="40">
        <f>C278/$C$281</f>
        <v>0.4019033674963397</v>
      </c>
      <c r="F278" s="42" t="s">
        <v>908</v>
      </c>
      <c r="G278" s="23">
        <v>579</v>
      </c>
      <c r="H278" s="40">
        <f>G278/$G$281</f>
        <v>0.42386530014641288</v>
      </c>
      <c r="O278" s="34"/>
    </row>
    <row r="279" spans="2:16" x14ac:dyDescent="0.15">
      <c r="B279" s="42" t="s">
        <v>905</v>
      </c>
      <c r="C279" s="23">
        <v>54</v>
      </c>
      <c r="D279" s="40">
        <f>C279/$C$281</f>
        <v>3.9531478770131773E-2</v>
      </c>
      <c r="F279" s="42" t="s">
        <v>909</v>
      </c>
      <c r="G279" s="23">
        <v>478</v>
      </c>
      <c r="H279" s="40">
        <f>G279/$G$281</f>
        <v>0.34992679355783307</v>
      </c>
      <c r="O279" s="34"/>
    </row>
    <row r="280" spans="2:16" x14ac:dyDescent="0.15">
      <c r="B280" s="42" t="s">
        <v>314</v>
      </c>
      <c r="C280" s="23">
        <v>307</v>
      </c>
      <c r="D280" s="40">
        <f>C280/$C$281</f>
        <v>0.2247437774524158</v>
      </c>
      <c r="F280" s="42" t="s">
        <v>314</v>
      </c>
      <c r="G280" s="23">
        <v>189</v>
      </c>
      <c r="H280" s="40">
        <f>G280/$G$281</f>
        <v>0.13836017569546119</v>
      </c>
      <c r="O280" s="34"/>
    </row>
    <row r="281" spans="2:16" x14ac:dyDescent="0.15">
      <c r="B281" s="43" t="s">
        <v>957</v>
      </c>
      <c r="C281" s="44">
        <f>SUM(C276:C280)</f>
        <v>1366</v>
      </c>
      <c r="D281" s="45">
        <v>1</v>
      </c>
      <c r="F281" s="43" t="s">
        <v>957</v>
      </c>
      <c r="G281" s="44">
        <f>SUM(G276:G280)</f>
        <v>1366</v>
      </c>
      <c r="H281" s="45">
        <v>1</v>
      </c>
      <c r="O281" s="34"/>
    </row>
    <row r="284" spans="2:16" s="125" customFormat="1" ht="13.2" customHeight="1" x14ac:dyDescent="0.2">
      <c r="B284" s="171" t="s">
        <v>221</v>
      </c>
      <c r="C284" s="172"/>
      <c r="D284" s="173"/>
      <c r="E284" s="124"/>
      <c r="F284" s="171" t="s">
        <v>222</v>
      </c>
      <c r="G284" s="172"/>
      <c r="H284" s="173"/>
      <c r="I284" s="124"/>
      <c r="J284" s="123">
        <f>ROW()</f>
        <v>284</v>
      </c>
      <c r="K284" s="125" t="s">
        <v>992</v>
      </c>
      <c r="P284" s="129"/>
    </row>
    <row r="285" spans="2:16" x14ac:dyDescent="0.15">
      <c r="B285" s="37"/>
      <c r="C285" s="38" t="s">
        <v>315</v>
      </c>
      <c r="D285" s="38" t="s">
        <v>316</v>
      </c>
      <c r="F285" s="37"/>
      <c r="G285" s="38" t="s">
        <v>315</v>
      </c>
      <c r="H285" s="38" t="s">
        <v>316</v>
      </c>
      <c r="O285" s="34"/>
    </row>
    <row r="286" spans="2:16" x14ac:dyDescent="0.15">
      <c r="B286" s="39" t="s">
        <v>902</v>
      </c>
      <c r="C286" s="23">
        <v>88</v>
      </c>
      <c r="D286" s="40">
        <f>C286/$C$291</f>
        <v>6.4421669106881407E-2</v>
      </c>
      <c r="F286" s="48" t="s">
        <v>906</v>
      </c>
      <c r="G286" s="23">
        <v>21</v>
      </c>
      <c r="H286" s="40">
        <f>G286/$G$291</f>
        <v>1.5373352855051245E-2</v>
      </c>
      <c r="O286" s="34"/>
    </row>
    <row r="287" spans="2:16" x14ac:dyDescent="0.15">
      <c r="B287" s="42" t="s">
        <v>903</v>
      </c>
      <c r="C287" s="23">
        <v>321</v>
      </c>
      <c r="D287" s="40">
        <f>C287/$C$291</f>
        <v>0.2349926793557833</v>
      </c>
      <c r="F287" s="42" t="s">
        <v>907</v>
      </c>
      <c r="G287" s="23">
        <v>118</v>
      </c>
      <c r="H287" s="40">
        <f>G287/$G$291</f>
        <v>8.6383601756954614E-2</v>
      </c>
      <c r="O287" s="34"/>
    </row>
    <row r="288" spans="2:16" x14ac:dyDescent="0.15">
      <c r="B288" s="42" t="s">
        <v>904</v>
      </c>
      <c r="C288" s="23">
        <v>532</v>
      </c>
      <c r="D288" s="40">
        <f>C288/$C$291</f>
        <v>0.38945827232796487</v>
      </c>
      <c r="F288" s="42" t="s">
        <v>908</v>
      </c>
      <c r="G288" s="23">
        <v>570</v>
      </c>
      <c r="H288" s="40">
        <f>G288/$G$291</f>
        <v>0.41727672035139091</v>
      </c>
      <c r="O288" s="34"/>
    </row>
    <row r="289" spans="2:16" x14ac:dyDescent="0.15">
      <c r="B289" s="42" t="s">
        <v>905</v>
      </c>
      <c r="C289" s="23">
        <v>51</v>
      </c>
      <c r="D289" s="40">
        <f>C289/$C$291</f>
        <v>3.7335285505124452E-2</v>
      </c>
      <c r="F289" s="42" t="s">
        <v>909</v>
      </c>
      <c r="G289" s="23">
        <v>445</v>
      </c>
      <c r="H289" s="40">
        <f>G289/$G$291</f>
        <v>0.32576866764275259</v>
      </c>
      <c r="O289" s="34"/>
    </row>
    <row r="290" spans="2:16" x14ac:dyDescent="0.15">
      <c r="B290" s="42" t="s">
        <v>314</v>
      </c>
      <c r="C290" s="23">
        <v>374</v>
      </c>
      <c r="D290" s="40">
        <f>C290/$C$291</f>
        <v>0.27379209370424595</v>
      </c>
      <c r="F290" s="42" t="s">
        <v>314</v>
      </c>
      <c r="G290" s="23">
        <v>212</v>
      </c>
      <c r="H290" s="40">
        <f>G290/$G$291</f>
        <v>0.15519765739385066</v>
      </c>
      <c r="O290" s="34"/>
    </row>
    <row r="291" spans="2:16" x14ac:dyDescent="0.15">
      <c r="B291" s="43" t="s">
        <v>957</v>
      </c>
      <c r="C291" s="44">
        <f>SUM(C286:C290)</f>
        <v>1366</v>
      </c>
      <c r="D291" s="45">
        <v>1</v>
      </c>
      <c r="F291" s="43" t="s">
        <v>957</v>
      </c>
      <c r="G291" s="44">
        <f>SUM(G286:G290)</f>
        <v>1366</v>
      </c>
      <c r="H291" s="45">
        <v>1</v>
      </c>
      <c r="O291" s="34"/>
    </row>
    <row r="294" spans="2:16" s="125" customFormat="1" ht="25.05" customHeight="1" x14ac:dyDescent="0.2">
      <c r="B294" s="171" t="s">
        <v>223</v>
      </c>
      <c r="C294" s="172"/>
      <c r="D294" s="173"/>
      <c r="E294" s="124"/>
      <c r="F294" s="171" t="s">
        <v>224</v>
      </c>
      <c r="G294" s="172"/>
      <c r="H294" s="173"/>
      <c r="I294" s="124"/>
      <c r="J294" s="123">
        <f>ROW()</f>
        <v>294</v>
      </c>
      <c r="K294" s="125" t="s">
        <v>993</v>
      </c>
      <c r="P294" s="129"/>
    </row>
    <row r="295" spans="2:16" x14ac:dyDescent="0.15">
      <c r="B295" s="37"/>
      <c r="C295" s="38" t="s">
        <v>315</v>
      </c>
      <c r="D295" s="38" t="s">
        <v>316</v>
      </c>
      <c r="F295" s="37"/>
      <c r="G295" s="38" t="s">
        <v>315</v>
      </c>
      <c r="H295" s="38" t="s">
        <v>316</v>
      </c>
      <c r="O295" s="34"/>
    </row>
    <row r="296" spans="2:16" x14ac:dyDescent="0.15">
      <c r="B296" s="39" t="s">
        <v>902</v>
      </c>
      <c r="C296" s="23">
        <v>62</v>
      </c>
      <c r="D296" s="40">
        <f>C296/$C$301</f>
        <v>4.5387994143484628E-2</v>
      </c>
      <c r="F296" s="48" t="s">
        <v>906</v>
      </c>
      <c r="G296" s="23">
        <v>35</v>
      </c>
      <c r="H296" s="40">
        <f>G296/$G$301</f>
        <v>2.5622254758418742E-2</v>
      </c>
      <c r="O296" s="34"/>
    </row>
    <row r="297" spans="2:16" x14ac:dyDescent="0.15">
      <c r="B297" s="42" t="s">
        <v>903</v>
      </c>
      <c r="C297" s="23">
        <v>355</v>
      </c>
      <c r="D297" s="40">
        <f>C297/$C$301</f>
        <v>0.25988286969253294</v>
      </c>
      <c r="F297" s="42" t="s">
        <v>907</v>
      </c>
      <c r="G297" s="23">
        <v>189</v>
      </c>
      <c r="H297" s="40">
        <f>G297/$G$301</f>
        <v>0.13836017569546119</v>
      </c>
      <c r="O297" s="34"/>
    </row>
    <row r="298" spans="2:16" x14ac:dyDescent="0.15">
      <c r="B298" s="42" t="s">
        <v>904</v>
      </c>
      <c r="C298" s="23">
        <v>502</v>
      </c>
      <c r="D298" s="40">
        <f>C298/$C$301</f>
        <v>0.36749633967789164</v>
      </c>
      <c r="F298" s="42" t="s">
        <v>908</v>
      </c>
      <c r="G298" s="23">
        <v>585</v>
      </c>
      <c r="H298" s="40">
        <f>G298/$G$301</f>
        <v>0.42825768667642755</v>
      </c>
      <c r="O298" s="34"/>
    </row>
    <row r="299" spans="2:16" x14ac:dyDescent="0.15">
      <c r="B299" s="42" t="s">
        <v>905</v>
      </c>
      <c r="C299" s="23">
        <v>51</v>
      </c>
      <c r="D299" s="40">
        <f>C299/$C$301</f>
        <v>3.7335285505124452E-2</v>
      </c>
      <c r="F299" s="42" t="s">
        <v>909</v>
      </c>
      <c r="G299" s="23">
        <v>327</v>
      </c>
      <c r="H299" s="40">
        <f>G299/$G$301</f>
        <v>0.23938506588579794</v>
      </c>
      <c r="O299" s="34"/>
    </row>
    <row r="300" spans="2:16" x14ac:dyDescent="0.15">
      <c r="B300" s="42" t="s">
        <v>314</v>
      </c>
      <c r="C300" s="23">
        <v>396</v>
      </c>
      <c r="D300" s="40">
        <f>C300/$C$301</f>
        <v>0.28989751098096633</v>
      </c>
      <c r="F300" s="42" t="s">
        <v>314</v>
      </c>
      <c r="G300" s="23">
        <v>230</v>
      </c>
      <c r="H300" s="40">
        <f>G300/$G$301</f>
        <v>0.16837481698389459</v>
      </c>
      <c r="O300" s="34"/>
    </row>
    <row r="301" spans="2:16" x14ac:dyDescent="0.15">
      <c r="B301" s="43" t="s">
        <v>957</v>
      </c>
      <c r="C301" s="44">
        <f>SUM(C296:C300)</f>
        <v>1366</v>
      </c>
      <c r="D301" s="45">
        <v>1</v>
      </c>
      <c r="F301" s="43" t="s">
        <v>957</v>
      </c>
      <c r="G301" s="44">
        <f>SUM(G296:G300)</f>
        <v>1366</v>
      </c>
      <c r="H301" s="45">
        <v>1</v>
      </c>
      <c r="O301" s="34"/>
    </row>
  </sheetData>
  <mergeCells count="60">
    <mergeCell ref="B274:D274"/>
    <mergeCell ref="F274:H274"/>
    <mergeCell ref="B284:D284"/>
    <mergeCell ref="F284:H284"/>
    <mergeCell ref="B294:D294"/>
    <mergeCell ref="F294:H294"/>
    <mergeCell ref="B244:D244"/>
    <mergeCell ref="F244:H244"/>
    <mergeCell ref="B254:D254"/>
    <mergeCell ref="F254:H254"/>
    <mergeCell ref="B264:D264"/>
    <mergeCell ref="F264:H264"/>
    <mergeCell ref="B214:D214"/>
    <mergeCell ref="F214:H214"/>
    <mergeCell ref="B224:D224"/>
    <mergeCell ref="F224:H224"/>
    <mergeCell ref="B234:D234"/>
    <mergeCell ref="F234:H234"/>
    <mergeCell ref="B184:D184"/>
    <mergeCell ref="F184:H184"/>
    <mergeCell ref="B194:D194"/>
    <mergeCell ref="F194:H194"/>
    <mergeCell ref="B204:D204"/>
    <mergeCell ref="F204:H204"/>
    <mergeCell ref="B154:D154"/>
    <mergeCell ref="F154:H154"/>
    <mergeCell ref="B164:D164"/>
    <mergeCell ref="F164:H164"/>
    <mergeCell ref="B174:D174"/>
    <mergeCell ref="F174:H174"/>
    <mergeCell ref="B124:D124"/>
    <mergeCell ref="F124:H124"/>
    <mergeCell ref="B134:D134"/>
    <mergeCell ref="F134:H134"/>
    <mergeCell ref="B144:D144"/>
    <mergeCell ref="F144:H144"/>
    <mergeCell ref="B94:D94"/>
    <mergeCell ref="F94:H94"/>
    <mergeCell ref="B104:D104"/>
    <mergeCell ref="F104:H104"/>
    <mergeCell ref="B114:D114"/>
    <mergeCell ref="F114:H114"/>
    <mergeCell ref="F84:H84"/>
    <mergeCell ref="B34:D34"/>
    <mergeCell ref="F34:H34"/>
    <mergeCell ref="B44:D44"/>
    <mergeCell ref="F44:H44"/>
    <mergeCell ref="B54:D54"/>
    <mergeCell ref="F54:H54"/>
    <mergeCell ref="B64:D64"/>
    <mergeCell ref="F64:H64"/>
    <mergeCell ref="B74:D74"/>
    <mergeCell ref="F74:H74"/>
    <mergeCell ref="B84:D84"/>
    <mergeCell ref="F24:H24"/>
    <mergeCell ref="B4:D4"/>
    <mergeCell ref="F4:H4"/>
    <mergeCell ref="B14:D14"/>
    <mergeCell ref="F14:H14"/>
    <mergeCell ref="B24:D24"/>
  </mergeCells>
  <phoneticPr fontId="1"/>
  <pageMargins left="0.7" right="0.7" top="0.75" bottom="0.75" header="0.3" footer="0.3"/>
  <pageSetup paperSize="9" scale="92" fitToHeight="0" orientation="portrait" r:id="rId1"/>
  <rowBreaks count="5" manualBreakCount="5">
    <brk id="52" max="8" man="1"/>
    <brk id="102" max="8" man="1"/>
    <brk id="162" max="8" man="1"/>
    <brk id="212" max="8" man="1"/>
    <brk id="262" max="8"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27E05-3640-4872-A35B-7A14E1195F9C}">
  <sheetPr codeName="Sheet35">
    <pageSetUpPr fitToPage="1"/>
  </sheetPr>
  <dimension ref="B2:J15"/>
  <sheetViews>
    <sheetView view="pageBreakPreview" zoomScaleNormal="100" zoomScaleSheetLayoutView="100" workbookViewId="0">
      <selection activeCell="B6" sqref="B6"/>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2.21875" hidden="1" customWidth="1"/>
    <col min="245" max="245" width="2.21875" customWidth="1"/>
    <col min="246" max="246" width="25.77734375" customWidth="1"/>
    <col min="249" max="249" width="5.77734375" customWidth="1"/>
    <col min="250" max="250" width="25.77734375" customWidth="1"/>
    <col min="255" max="255" width="25.77734375" customWidth="1"/>
    <col min="501" max="501" width="2.21875" customWidth="1"/>
    <col min="502" max="502" width="25.77734375" customWidth="1"/>
    <col min="505" max="505" width="5.77734375" customWidth="1"/>
    <col min="506" max="506" width="25.77734375" customWidth="1"/>
    <col min="511" max="511" width="25.77734375" customWidth="1"/>
    <col min="757" max="757" width="2.21875" customWidth="1"/>
    <col min="758" max="758" width="25.77734375" customWidth="1"/>
    <col min="761" max="761" width="5.77734375" customWidth="1"/>
    <col min="762" max="762" width="25.77734375" customWidth="1"/>
    <col min="767" max="767" width="25.77734375" customWidth="1"/>
    <col min="1013" max="1013" width="2.21875" customWidth="1"/>
    <col min="1014" max="1014" width="25.77734375" customWidth="1"/>
    <col min="1017" max="1017" width="5.77734375" customWidth="1"/>
    <col min="1018" max="1018" width="25.77734375" customWidth="1"/>
    <col min="1023" max="1023" width="25.77734375" customWidth="1"/>
    <col min="1269" max="1269" width="2.21875" customWidth="1"/>
    <col min="1270" max="1270" width="25.77734375" customWidth="1"/>
    <col min="1273" max="1273" width="5.77734375" customWidth="1"/>
    <col min="1274" max="1274" width="25.77734375" customWidth="1"/>
    <col min="1279" max="1279" width="25.77734375" customWidth="1"/>
    <col min="1525" max="1525" width="2.21875" customWidth="1"/>
    <col min="1526" max="1526" width="25.77734375" customWidth="1"/>
    <col min="1529" max="1529" width="5.77734375" customWidth="1"/>
    <col min="1530" max="1530" width="25.77734375" customWidth="1"/>
    <col min="1535" max="1535" width="25.77734375" customWidth="1"/>
    <col min="1781" max="1781" width="2.21875" customWidth="1"/>
    <col min="1782" max="1782" width="25.77734375" customWidth="1"/>
    <col min="1785" max="1785" width="5.77734375" customWidth="1"/>
    <col min="1786" max="1786" width="25.77734375" customWidth="1"/>
    <col min="1791" max="1791" width="25.77734375" customWidth="1"/>
    <col min="2037" max="2037" width="2.21875" customWidth="1"/>
    <col min="2038" max="2038" width="25.77734375" customWidth="1"/>
    <col min="2041" max="2041" width="5.77734375" customWidth="1"/>
    <col min="2042" max="2042" width="25.77734375" customWidth="1"/>
    <col min="2047" max="2047" width="25.77734375" customWidth="1"/>
    <col min="2293" max="2293" width="2.21875" customWidth="1"/>
    <col min="2294" max="2294" width="25.77734375" customWidth="1"/>
    <col min="2297" max="2297" width="5.77734375" customWidth="1"/>
    <col min="2298" max="2298" width="25.77734375" customWidth="1"/>
    <col min="2303" max="2303" width="25.77734375" customWidth="1"/>
    <col min="2549" max="2549" width="2.21875" customWidth="1"/>
    <col min="2550" max="2550" width="25.77734375" customWidth="1"/>
    <col min="2553" max="2553" width="5.77734375" customWidth="1"/>
    <col min="2554" max="2554" width="25.77734375" customWidth="1"/>
    <col min="2559" max="2559" width="25.77734375" customWidth="1"/>
    <col min="2805" max="2805" width="2.21875" customWidth="1"/>
    <col min="2806" max="2806" width="25.77734375" customWidth="1"/>
    <col min="2809" max="2809" width="5.77734375" customWidth="1"/>
    <col min="2810" max="2810" width="25.77734375" customWidth="1"/>
    <col min="2815" max="2815" width="25.77734375" customWidth="1"/>
    <col min="3061" max="3061" width="2.21875" customWidth="1"/>
    <col min="3062" max="3062" width="25.77734375" customWidth="1"/>
    <col min="3065" max="3065" width="5.77734375" customWidth="1"/>
    <col min="3066" max="3066" width="25.77734375" customWidth="1"/>
    <col min="3071" max="3071" width="25.77734375" customWidth="1"/>
    <col min="3317" max="3317" width="2.21875" customWidth="1"/>
    <col min="3318" max="3318" width="25.77734375" customWidth="1"/>
    <col min="3321" max="3321" width="5.77734375" customWidth="1"/>
    <col min="3322" max="3322" width="25.77734375" customWidth="1"/>
    <col min="3327" max="3327" width="25.77734375" customWidth="1"/>
    <col min="3573" max="3573" width="2.21875" customWidth="1"/>
    <col min="3574" max="3574" width="25.77734375" customWidth="1"/>
    <col min="3577" max="3577" width="5.77734375" customWidth="1"/>
    <col min="3578" max="3578" width="25.77734375" customWidth="1"/>
    <col min="3583" max="3583" width="25.77734375" customWidth="1"/>
    <col min="3829" max="3829" width="2.21875" customWidth="1"/>
    <col min="3830" max="3830" width="25.77734375" customWidth="1"/>
    <col min="3833" max="3833" width="5.77734375" customWidth="1"/>
    <col min="3834" max="3834" width="25.77734375" customWidth="1"/>
    <col min="3839" max="3839" width="25.77734375" customWidth="1"/>
    <col min="4085" max="4085" width="2.21875" customWidth="1"/>
    <col min="4086" max="4086" width="25.77734375" customWidth="1"/>
    <col min="4089" max="4089" width="5.77734375" customWidth="1"/>
    <col min="4090" max="4090" width="25.77734375" customWidth="1"/>
    <col min="4095" max="4095" width="25.77734375" customWidth="1"/>
    <col min="4341" max="4341" width="2.21875" customWidth="1"/>
    <col min="4342" max="4342" width="25.77734375" customWidth="1"/>
    <col min="4345" max="4345" width="5.77734375" customWidth="1"/>
    <col min="4346" max="4346" width="25.77734375" customWidth="1"/>
    <col min="4351" max="4351" width="25.77734375" customWidth="1"/>
    <col min="4597" max="4597" width="2.21875" customWidth="1"/>
    <col min="4598" max="4598" width="25.77734375" customWidth="1"/>
    <col min="4601" max="4601" width="5.77734375" customWidth="1"/>
    <col min="4602" max="4602" width="25.77734375" customWidth="1"/>
    <col min="4607" max="4607" width="25.77734375" customWidth="1"/>
    <col min="4853" max="4853" width="2.21875" customWidth="1"/>
    <col min="4854" max="4854" width="25.77734375" customWidth="1"/>
    <col min="4857" max="4857" width="5.77734375" customWidth="1"/>
    <col min="4858" max="4858" width="25.77734375" customWidth="1"/>
    <col min="4863" max="4863" width="25.77734375" customWidth="1"/>
    <col min="5109" max="5109" width="2.21875" customWidth="1"/>
    <col min="5110" max="5110" width="25.77734375" customWidth="1"/>
    <col min="5113" max="5113" width="5.77734375" customWidth="1"/>
    <col min="5114" max="5114" width="25.77734375" customWidth="1"/>
    <col min="5119" max="5119" width="25.77734375" customWidth="1"/>
    <col min="5365" max="5365" width="2.21875" customWidth="1"/>
    <col min="5366" max="5366" width="25.77734375" customWidth="1"/>
    <col min="5369" max="5369" width="5.77734375" customWidth="1"/>
    <col min="5370" max="5370" width="25.77734375" customWidth="1"/>
    <col min="5375" max="5375" width="25.77734375" customWidth="1"/>
    <col min="5621" max="5621" width="2.21875" customWidth="1"/>
    <col min="5622" max="5622" width="25.77734375" customWidth="1"/>
    <col min="5625" max="5625" width="5.77734375" customWidth="1"/>
    <col min="5626" max="5626" width="25.77734375" customWidth="1"/>
    <col min="5631" max="5631" width="25.77734375" customWidth="1"/>
    <col min="5877" max="5877" width="2.21875" customWidth="1"/>
    <col min="5878" max="5878" width="25.77734375" customWidth="1"/>
    <col min="5881" max="5881" width="5.77734375" customWidth="1"/>
    <col min="5882" max="5882" width="25.77734375" customWidth="1"/>
    <col min="5887" max="5887" width="25.77734375" customWidth="1"/>
    <col min="6133" max="6133" width="2.21875" customWidth="1"/>
    <col min="6134" max="6134" width="25.77734375" customWidth="1"/>
    <col min="6137" max="6137" width="5.77734375" customWidth="1"/>
    <col min="6138" max="6138" width="25.77734375" customWidth="1"/>
    <col min="6143" max="6143" width="25.77734375" customWidth="1"/>
    <col min="6389" max="6389" width="2.21875" customWidth="1"/>
    <col min="6390" max="6390" width="25.77734375" customWidth="1"/>
    <col min="6393" max="6393" width="5.77734375" customWidth="1"/>
    <col min="6394" max="6394" width="25.77734375" customWidth="1"/>
    <col min="6399" max="6399" width="25.77734375" customWidth="1"/>
    <col min="6645" max="6645" width="2.21875" customWidth="1"/>
    <col min="6646" max="6646" width="25.77734375" customWidth="1"/>
    <col min="6649" max="6649" width="5.77734375" customWidth="1"/>
    <col min="6650" max="6650" width="25.77734375" customWidth="1"/>
    <col min="6655" max="6655" width="25.77734375" customWidth="1"/>
    <col min="6901" max="6901" width="2.21875" customWidth="1"/>
    <col min="6902" max="6902" width="25.77734375" customWidth="1"/>
    <col min="6905" max="6905" width="5.77734375" customWidth="1"/>
    <col min="6906" max="6906" width="25.77734375" customWidth="1"/>
    <col min="6911" max="6911" width="25.77734375" customWidth="1"/>
    <col min="7157" max="7157" width="2.21875" customWidth="1"/>
    <col min="7158" max="7158" width="25.77734375" customWidth="1"/>
    <col min="7161" max="7161" width="5.77734375" customWidth="1"/>
    <col min="7162" max="7162" width="25.77734375" customWidth="1"/>
    <col min="7167" max="7167" width="25.77734375" customWidth="1"/>
    <col min="7413" max="7413" width="2.21875" customWidth="1"/>
    <col min="7414" max="7414" width="25.77734375" customWidth="1"/>
    <col min="7417" max="7417" width="5.77734375" customWidth="1"/>
    <col min="7418" max="7418" width="25.77734375" customWidth="1"/>
    <col min="7423" max="7423" width="25.77734375" customWidth="1"/>
    <col min="7669" max="7669" width="2.21875" customWidth="1"/>
    <col min="7670" max="7670" width="25.77734375" customWidth="1"/>
    <col min="7673" max="7673" width="5.77734375" customWidth="1"/>
    <col min="7674" max="7674" width="25.77734375" customWidth="1"/>
    <col min="7679" max="7679" width="25.77734375" customWidth="1"/>
    <col min="7925" max="7925" width="2.21875" customWidth="1"/>
    <col min="7926" max="7926" width="25.77734375" customWidth="1"/>
    <col min="7929" max="7929" width="5.77734375" customWidth="1"/>
    <col min="7930" max="7930" width="25.77734375" customWidth="1"/>
    <col min="7935" max="7935" width="25.77734375" customWidth="1"/>
    <col min="8181" max="8181" width="2.21875" customWidth="1"/>
    <col min="8182" max="8182" width="25.77734375" customWidth="1"/>
    <col min="8185" max="8185" width="5.77734375" customWidth="1"/>
    <col min="8186" max="8186" width="25.77734375" customWidth="1"/>
    <col min="8191" max="8191" width="25.77734375" customWidth="1"/>
    <col min="8437" max="8437" width="2.21875" customWidth="1"/>
    <col min="8438" max="8438" width="25.77734375" customWidth="1"/>
    <col min="8441" max="8441" width="5.77734375" customWidth="1"/>
    <col min="8442" max="8442" width="25.77734375" customWidth="1"/>
    <col min="8447" max="8447" width="25.77734375" customWidth="1"/>
    <col min="8693" max="8693" width="2.21875" customWidth="1"/>
    <col min="8694" max="8694" width="25.77734375" customWidth="1"/>
    <col min="8697" max="8697" width="5.77734375" customWidth="1"/>
    <col min="8698" max="8698" width="25.77734375" customWidth="1"/>
    <col min="8703" max="8703" width="25.77734375" customWidth="1"/>
    <col min="8949" max="8949" width="2.21875" customWidth="1"/>
    <col min="8950" max="8950" width="25.77734375" customWidth="1"/>
    <col min="8953" max="8953" width="5.77734375" customWidth="1"/>
    <col min="8954" max="8954" width="25.77734375" customWidth="1"/>
    <col min="8959" max="8959" width="25.77734375" customWidth="1"/>
    <col min="9205" max="9205" width="2.21875" customWidth="1"/>
    <col min="9206" max="9206" width="25.77734375" customWidth="1"/>
    <col min="9209" max="9209" width="5.77734375" customWidth="1"/>
    <col min="9210" max="9210" width="25.77734375" customWidth="1"/>
    <col min="9215" max="9215" width="25.77734375" customWidth="1"/>
    <col min="9461" max="9461" width="2.21875" customWidth="1"/>
    <col min="9462" max="9462" width="25.77734375" customWidth="1"/>
    <col min="9465" max="9465" width="5.77734375" customWidth="1"/>
    <col min="9466" max="9466" width="25.77734375" customWidth="1"/>
    <col min="9471" max="9471" width="25.77734375" customWidth="1"/>
    <col min="9717" max="9717" width="2.21875" customWidth="1"/>
    <col min="9718" max="9718" width="25.77734375" customWidth="1"/>
    <col min="9721" max="9721" width="5.77734375" customWidth="1"/>
    <col min="9722" max="9722" width="25.77734375" customWidth="1"/>
    <col min="9727" max="9727" width="25.77734375" customWidth="1"/>
    <col min="9973" max="9973" width="2.21875" customWidth="1"/>
    <col min="9974" max="9974" width="25.77734375" customWidth="1"/>
    <col min="9977" max="9977" width="5.77734375" customWidth="1"/>
    <col min="9978" max="9978" width="25.77734375" customWidth="1"/>
    <col min="9983" max="9983" width="25.77734375" customWidth="1"/>
    <col min="10229" max="10229" width="2.21875" customWidth="1"/>
    <col min="10230" max="10230" width="25.77734375" customWidth="1"/>
    <col min="10233" max="10233" width="5.77734375" customWidth="1"/>
    <col min="10234" max="10234" width="25.77734375" customWidth="1"/>
    <col min="10239" max="10239" width="25.77734375" customWidth="1"/>
    <col min="10485" max="10485" width="2.21875" customWidth="1"/>
    <col min="10486" max="10486" width="25.77734375" customWidth="1"/>
    <col min="10489" max="10489" width="5.77734375" customWidth="1"/>
    <col min="10490" max="10490" width="25.77734375" customWidth="1"/>
    <col min="10495" max="10495" width="25.77734375" customWidth="1"/>
    <col min="10741" max="10741" width="2.21875" customWidth="1"/>
    <col min="10742" max="10742" width="25.77734375" customWidth="1"/>
    <col min="10745" max="10745" width="5.77734375" customWidth="1"/>
    <col min="10746" max="10746" width="25.77734375" customWidth="1"/>
    <col min="10751" max="10751" width="25.77734375" customWidth="1"/>
    <col min="10997" max="10997" width="2.21875" customWidth="1"/>
    <col min="10998" max="10998" width="25.77734375" customWidth="1"/>
    <col min="11001" max="11001" width="5.77734375" customWidth="1"/>
    <col min="11002" max="11002" width="25.77734375" customWidth="1"/>
    <col min="11007" max="11007" width="25.77734375" customWidth="1"/>
    <col min="11253" max="11253" width="2.21875" customWidth="1"/>
    <col min="11254" max="11254" width="25.77734375" customWidth="1"/>
    <col min="11257" max="11257" width="5.77734375" customWidth="1"/>
    <col min="11258" max="11258" width="25.77734375" customWidth="1"/>
    <col min="11263" max="11263" width="25.77734375" customWidth="1"/>
    <col min="11509" max="11509" width="2.21875" customWidth="1"/>
    <col min="11510" max="11510" width="25.77734375" customWidth="1"/>
    <col min="11513" max="11513" width="5.77734375" customWidth="1"/>
    <col min="11514" max="11514" width="25.77734375" customWidth="1"/>
    <col min="11519" max="11519" width="25.77734375" customWidth="1"/>
    <col min="11765" max="11765" width="2.21875" customWidth="1"/>
    <col min="11766" max="11766" width="25.77734375" customWidth="1"/>
    <col min="11769" max="11769" width="5.77734375" customWidth="1"/>
    <col min="11770" max="11770" width="25.77734375" customWidth="1"/>
    <col min="11775" max="11775" width="25.77734375" customWidth="1"/>
    <col min="12021" max="12021" width="2.21875" customWidth="1"/>
    <col min="12022" max="12022" width="25.77734375" customWidth="1"/>
    <col min="12025" max="12025" width="5.77734375" customWidth="1"/>
    <col min="12026" max="12026" width="25.77734375" customWidth="1"/>
    <col min="12031" max="12031" width="25.77734375" customWidth="1"/>
    <col min="12277" max="12277" width="2.21875" customWidth="1"/>
    <col min="12278" max="12278" width="25.77734375" customWidth="1"/>
    <col min="12281" max="12281" width="5.77734375" customWidth="1"/>
    <col min="12282" max="12282" width="25.77734375" customWidth="1"/>
    <col min="12287" max="12287" width="25.77734375" customWidth="1"/>
    <col min="12533" max="12533" width="2.21875" customWidth="1"/>
    <col min="12534" max="12534" width="25.77734375" customWidth="1"/>
    <col min="12537" max="12537" width="5.77734375" customWidth="1"/>
    <col min="12538" max="12538" width="25.77734375" customWidth="1"/>
    <col min="12543" max="12543" width="25.77734375" customWidth="1"/>
    <col min="12789" max="12789" width="2.21875" customWidth="1"/>
    <col min="12790" max="12790" width="25.77734375" customWidth="1"/>
    <col min="12793" max="12793" width="5.77734375" customWidth="1"/>
    <col min="12794" max="12794" width="25.77734375" customWidth="1"/>
    <col min="12799" max="12799" width="25.77734375" customWidth="1"/>
    <col min="13045" max="13045" width="2.21875" customWidth="1"/>
    <col min="13046" max="13046" width="25.77734375" customWidth="1"/>
    <col min="13049" max="13049" width="5.77734375" customWidth="1"/>
    <col min="13050" max="13050" width="25.77734375" customWidth="1"/>
    <col min="13055" max="13055" width="25.77734375" customWidth="1"/>
    <col min="13301" max="13301" width="2.21875" customWidth="1"/>
    <col min="13302" max="13302" width="25.77734375" customWidth="1"/>
    <col min="13305" max="13305" width="5.77734375" customWidth="1"/>
    <col min="13306" max="13306" width="25.77734375" customWidth="1"/>
    <col min="13311" max="13311" width="25.77734375" customWidth="1"/>
    <col min="13557" max="13557" width="2.21875" customWidth="1"/>
    <col min="13558" max="13558" width="25.77734375" customWidth="1"/>
    <col min="13561" max="13561" width="5.77734375" customWidth="1"/>
    <col min="13562" max="13562" width="25.77734375" customWidth="1"/>
    <col min="13567" max="13567" width="25.77734375" customWidth="1"/>
    <col min="13813" max="13813" width="2.21875" customWidth="1"/>
    <col min="13814" max="13814" width="25.77734375" customWidth="1"/>
    <col min="13817" max="13817" width="5.77734375" customWidth="1"/>
    <col min="13818" max="13818" width="25.77734375" customWidth="1"/>
    <col min="13823" max="13823" width="25.77734375" customWidth="1"/>
    <col min="14069" max="14069" width="2.21875" customWidth="1"/>
    <col min="14070" max="14070" width="25.77734375" customWidth="1"/>
    <col min="14073" max="14073" width="5.77734375" customWidth="1"/>
    <col min="14074" max="14074" width="25.77734375" customWidth="1"/>
    <col min="14079" max="14079" width="25.77734375" customWidth="1"/>
    <col min="14325" max="14325" width="2.21875" customWidth="1"/>
    <col min="14326" max="14326" width="25.77734375" customWidth="1"/>
    <col min="14329" max="14329" width="5.77734375" customWidth="1"/>
    <col min="14330" max="14330" width="25.77734375" customWidth="1"/>
    <col min="14335" max="14335" width="25.77734375" customWidth="1"/>
    <col min="14581" max="14581" width="2.21875" customWidth="1"/>
    <col min="14582" max="14582" width="25.77734375" customWidth="1"/>
    <col min="14585" max="14585" width="5.77734375" customWidth="1"/>
    <col min="14586" max="14586" width="25.77734375" customWidth="1"/>
    <col min="14591" max="14591" width="25.77734375" customWidth="1"/>
    <col min="14837" max="14837" width="2.21875" customWidth="1"/>
    <col min="14838" max="14838" width="25.77734375" customWidth="1"/>
    <col min="14841" max="14841" width="5.77734375" customWidth="1"/>
    <col min="14842" max="14842" width="25.77734375" customWidth="1"/>
    <col min="14847" max="14847" width="25.77734375" customWidth="1"/>
    <col min="15093" max="15093" width="2.21875" customWidth="1"/>
    <col min="15094" max="15094" width="25.77734375" customWidth="1"/>
    <col min="15097" max="15097" width="5.77734375" customWidth="1"/>
    <col min="15098" max="15098" width="25.77734375" customWidth="1"/>
    <col min="15103" max="15103" width="25.77734375" customWidth="1"/>
    <col min="15349" max="15349" width="2.21875" customWidth="1"/>
    <col min="15350" max="15350" width="25.77734375" customWidth="1"/>
    <col min="15353" max="15353" width="5.77734375" customWidth="1"/>
    <col min="15354" max="15354" width="25.77734375" customWidth="1"/>
    <col min="15359" max="15359" width="25.77734375" customWidth="1"/>
    <col min="15605" max="15605" width="2.21875" customWidth="1"/>
    <col min="15606" max="15606" width="25.77734375" customWidth="1"/>
    <col min="15609" max="15609" width="5.77734375" customWidth="1"/>
    <col min="15610" max="15610" width="25.77734375" customWidth="1"/>
    <col min="15615" max="15615" width="25.77734375" customWidth="1"/>
    <col min="15861" max="15861" width="2.21875" customWidth="1"/>
    <col min="15862" max="15862" width="25.77734375" customWidth="1"/>
    <col min="15865" max="15865" width="5.77734375" customWidth="1"/>
    <col min="15866" max="15866" width="25.77734375" customWidth="1"/>
    <col min="15871" max="15871" width="25.77734375" customWidth="1"/>
    <col min="16117" max="16117" width="2.21875" customWidth="1"/>
    <col min="16118" max="16118" width="25.77734375" customWidth="1"/>
    <col min="16121" max="16121" width="5.77734375" customWidth="1"/>
    <col min="16122" max="16122" width="25.77734375" customWidth="1"/>
    <col min="16127" max="16127" width="25.77734375" customWidth="1"/>
  </cols>
  <sheetData>
    <row r="2" spans="2:10" ht="16.2" x14ac:dyDescent="0.2">
      <c r="B2" s="54" t="s">
        <v>948</v>
      </c>
      <c r="C2" s="55"/>
      <c r="D2" s="55"/>
      <c r="E2" s="55"/>
      <c r="F2" s="55"/>
      <c r="G2" s="55"/>
      <c r="H2" s="55"/>
      <c r="I2" s="55"/>
    </row>
    <row r="4" spans="2:10" s="112" customFormat="1" ht="25.05" customHeight="1" x14ac:dyDescent="0.15">
      <c r="B4" s="171" t="s">
        <v>265</v>
      </c>
      <c r="C4" s="172"/>
      <c r="D4" s="173"/>
      <c r="F4" s="171" t="s">
        <v>266</v>
      </c>
      <c r="G4" s="172"/>
      <c r="H4" s="173"/>
      <c r="I4" s="66"/>
      <c r="J4" s="66">
        <f>ROW()</f>
        <v>4</v>
      </c>
    </row>
    <row r="5" spans="2:10" s="21" customFormat="1" ht="13.2" customHeight="1" x14ac:dyDescent="0.15">
      <c r="B5" s="37"/>
      <c r="C5" s="38" t="s">
        <v>315</v>
      </c>
      <c r="D5" s="38" t="s">
        <v>316</v>
      </c>
      <c r="E5" s="34"/>
      <c r="F5" s="37"/>
      <c r="G5" s="38" t="s">
        <v>315</v>
      </c>
      <c r="H5" s="38" t="s">
        <v>316</v>
      </c>
      <c r="I5" s="66"/>
      <c r="J5" s="66"/>
    </row>
    <row r="6" spans="2:10" s="21" customFormat="1" ht="13.2" customHeight="1" x14ac:dyDescent="0.15">
      <c r="B6" s="51" t="s">
        <v>424</v>
      </c>
      <c r="C6" s="23">
        <f>68-2</f>
        <v>66</v>
      </c>
      <c r="D6" s="40">
        <f t="shared" ref="D6:D14" si="0">C6/$C$15</f>
        <v>0.13496932515337423</v>
      </c>
      <c r="E6" s="34"/>
      <c r="F6" s="51" t="s">
        <v>425</v>
      </c>
      <c r="G6" s="23">
        <f>244-2</f>
        <v>242</v>
      </c>
      <c r="H6" s="40">
        <f t="shared" ref="H6:H12" si="1">G6/$G$13</f>
        <v>0.4948875255623722</v>
      </c>
    </row>
    <row r="7" spans="2:10" s="21" customFormat="1" ht="25.05" customHeight="1" x14ac:dyDescent="0.15">
      <c r="B7" s="51" t="s">
        <v>436</v>
      </c>
      <c r="C7" s="23">
        <f>97-2</f>
        <v>95</v>
      </c>
      <c r="D7" s="40">
        <f t="shared" si="0"/>
        <v>0.19427402862985685</v>
      </c>
      <c r="E7" s="34"/>
      <c r="F7" s="51" t="s">
        <v>437</v>
      </c>
      <c r="G7" s="23">
        <v>53</v>
      </c>
      <c r="H7" s="40">
        <f t="shared" si="1"/>
        <v>0.10838445807770961</v>
      </c>
    </row>
    <row r="8" spans="2:10" s="21" customFormat="1" ht="25.05" customHeight="1" x14ac:dyDescent="0.15">
      <c r="B8" s="51" t="s">
        <v>448</v>
      </c>
      <c r="C8" s="23">
        <f>142-1</f>
        <v>141</v>
      </c>
      <c r="D8" s="40">
        <f t="shared" si="0"/>
        <v>0.28834355828220859</v>
      </c>
      <c r="E8" s="34"/>
      <c r="F8" s="51" t="s">
        <v>449</v>
      </c>
      <c r="G8" s="23">
        <f>42-1</f>
        <v>41</v>
      </c>
      <c r="H8" s="40">
        <f t="shared" si="1"/>
        <v>8.3844580777096112E-2</v>
      </c>
    </row>
    <row r="9" spans="2:10" s="21" customFormat="1" ht="25.05" customHeight="1" x14ac:dyDescent="0.15">
      <c r="B9" s="51" t="s">
        <v>459</v>
      </c>
      <c r="C9" s="23">
        <v>3</v>
      </c>
      <c r="D9" s="40">
        <f t="shared" si="0"/>
        <v>6.1349693251533744E-3</v>
      </c>
      <c r="E9" s="34"/>
      <c r="F9" s="51" t="s">
        <v>460</v>
      </c>
      <c r="G9" s="23">
        <f>36-1</f>
        <v>35</v>
      </c>
      <c r="H9" s="40">
        <f t="shared" si="1"/>
        <v>7.1574642126789365E-2</v>
      </c>
    </row>
    <row r="10" spans="2:10" s="21" customFormat="1" ht="13.2" customHeight="1" x14ac:dyDescent="0.15">
      <c r="B10" s="51" t="s">
        <v>469</v>
      </c>
      <c r="C10" s="23">
        <v>26</v>
      </c>
      <c r="D10" s="40">
        <f t="shared" si="0"/>
        <v>5.3169734151329244E-2</v>
      </c>
      <c r="E10" s="34"/>
      <c r="F10" s="51" t="s">
        <v>470</v>
      </c>
      <c r="G10" s="23">
        <v>7</v>
      </c>
      <c r="H10" s="40">
        <f t="shared" si="1"/>
        <v>1.4314928425357873E-2</v>
      </c>
    </row>
    <row r="11" spans="2:10" s="21" customFormat="1" ht="13.2" customHeight="1" x14ac:dyDescent="0.15">
      <c r="B11" s="51" t="s">
        <v>474</v>
      </c>
      <c r="C11" s="23">
        <v>13</v>
      </c>
      <c r="D11" s="40">
        <f t="shared" si="0"/>
        <v>2.6584867075664622E-2</v>
      </c>
      <c r="E11" s="34"/>
      <c r="F11" s="51" t="s">
        <v>475</v>
      </c>
      <c r="G11" s="23">
        <f>53-1</f>
        <v>52</v>
      </c>
      <c r="H11" s="40">
        <f t="shared" si="1"/>
        <v>0.10633946830265849</v>
      </c>
    </row>
    <row r="12" spans="2:10" s="21" customFormat="1" ht="13.2" customHeight="1" x14ac:dyDescent="0.15">
      <c r="B12" s="51" t="s">
        <v>479</v>
      </c>
      <c r="C12" s="23">
        <v>2</v>
      </c>
      <c r="D12" s="40">
        <f t="shared" si="0"/>
        <v>4.0899795501022499E-3</v>
      </c>
      <c r="E12" s="34"/>
      <c r="F12" s="51" t="s">
        <v>476</v>
      </c>
      <c r="G12" s="23">
        <v>59</v>
      </c>
      <c r="H12" s="40">
        <f t="shared" si="1"/>
        <v>0.12065439672801637</v>
      </c>
      <c r="I12" s="1"/>
      <c r="J12" s="1"/>
    </row>
    <row r="13" spans="2:10" s="21" customFormat="1" ht="13.2" customHeight="1" x14ac:dyDescent="0.15">
      <c r="B13" s="51" t="s">
        <v>483</v>
      </c>
      <c r="C13" s="23">
        <v>15</v>
      </c>
      <c r="D13" s="40">
        <f t="shared" si="0"/>
        <v>3.0674846625766871E-2</v>
      </c>
      <c r="E13" s="34"/>
      <c r="F13" s="130" t="s">
        <v>270</v>
      </c>
      <c r="G13" s="23">
        <f>SUM(G6:G12)</f>
        <v>489</v>
      </c>
      <c r="H13" s="40">
        <f>SUM(H6:H12)</f>
        <v>1</v>
      </c>
      <c r="I13" s="66"/>
      <c r="J13" s="66"/>
    </row>
    <row r="14" spans="2:10" ht="13.2" customHeight="1" x14ac:dyDescent="0.15">
      <c r="B14" s="51" t="s">
        <v>283</v>
      </c>
      <c r="C14" s="23">
        <v>128</v>
      </c>
      <c r="D14" s="40">
        <f t="shared" si="0"/>
        <v>0.26175869120654399</v>
      </c>
      <c r="E14" s="34"/>
    </row>
    <row r="15" spans="2:10" ht="13.2" customHeight="1" x14ac:dyDescent="0.15">
      <c r="B15" s="130" t="s">
        <v>270</v>
      </c>
      <c r="C15" s="23">
        <f>SUM(C6:C14)</f>
        <v>489</v>
      </c>
      <c r="D15" s="40">
        <f>SUM(D6:D14)</f>
        <v>1</v>
      </c>
      <c r="E15" s="34"/>
    </row>
  </sheetData>
  <mergeCells count="2">
    <mergeCell ref="B4:D4"/>
    <mergeCell ref="F4:H4"/>
  </mergeCells>
  <phoneticPr fontId="5"/>
  <pageMargins left="0.7" right="0.7" top="0.75" bottom="0.75" header="0.3" footer="0.3"/>
  <pageSetup paperSize="9" scale="92"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59035-E29E-46E2-89D3-777DD5A5A11F}">
  <sheetPr codeName="Sheet36">
    <pageSetUpPr fitToPage="1"/>
  </sheetPr>
  <dimension ref="B2:J31"/>
  <sheetViews>
    <sheetView view="pageBreakPreview" zoomScaleNormal="100" zoomScaleSheetLayoutView="100" workbookViewId="0">
      <selection activeCell="F24" sqref="F24:H24"/>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2.21875" hidden="1" customWidth="1"/>
    <col min="230" max="230" width="2.21875" customWidth="1"/>
    <col min="231" max="231" width="25.77734375" customWidth="1"/>
    <col min="234" max="234" width="5.77734375" customWidth="1"/>
    <col min="235" max="235" width="25.77734375" customWidth="1"/>
    <col min="240" max="240" width="25.77734375" customWidth="1"/>
    <col min="486" max="486" width="2.21875" customWidth="1"/>
    <col min="487" max="487" width="25.77734375" customWidth="1"/>
    <col min="490" max="490" width="5.77734375" customWidth="1"/>
    <col min="491" max="491" width="25.77734375" customWidth="1"/>
    <col min="496" max="496" width="25.77734375" customWidth="1"/>
    <col min="742" max="742" width="2.21875" customWidth="1"/>
    <col min="743" max="743" width="25.77734375" customWidth="1"/>
    <col min="746" max="746" width="5.77734375" customWidth="1"/>
    <col min="747" max="747" width="25.77734375" customWidth="1"/>
    <col min="752" max="752" width="25.77734375" customWidth="1"/>
    <col min="998" max="998" width="2.21875" customWidth="1"/>
    <col min="999" max="999" width="25.77734375" customWidth="1"/>
    <col min="1002" max="1002" width="5.77734375" customWidth="1"/>
    <col min="1003" max="1003" width="25.77734375" customWidth="1"/>
    <col min="1008" max="1008" width="25.77734375" customWidth="1"/>
    <col min="1254" max="1254" width="2.21875" customWidth="1"/>
    <col min="1255" max="1255" width="25.77734375" customWidth="1"/>
    <col min="1258" max="1258" width="5.77734375" customWidth="1"/>
    <col min="1259" max="1259" width="25.77734375" customWidth="1"/>
    <col min="1264" max="1264" width="25.77734375" customWidth="1"/>
    <col min="1510" max="1510" width="2.21875" customWidth="1"/>
    <col min="1511" max="1511" width="25.77734375" customWidth="1"/>
    <col min="1514" max="1514" width="5.77734375" customWidth="1"/>
    <col min="1515" max="1515" width="25.77734375" customWidth="1"/>
    <col min="1520" max="1520" width="25.77734375" customWidth="1"/>
    <col min="1766" max="1766" width="2.21875" customWidth="1"/>
    <col min="1767" max="1767" width="25.77734375" customWidth="1"/>
    <col min="1770" max="1770" width="5.77734375" customWidth="1"/>
    <col min="1771" max="1771" width="25.77734375" customWidth="1"/>
    <col min="1776" max="1776" width="25.77734375" customWidth="1"/>
    <col min="2022" max="2022" width="2.21875" customWidth="1"/>
    <col min="2023" max="2023" width="25.77734375" customWidth="1"/>
    <col min="2026" max="2026" width="5.77734375" customWidth="1"/>
    <col min="2027" max="2027" width="25.77734375" customWidth="1"/>
    <col min="2032" max="2032" width="25.77734375" customWidth="1"/>
    <col min="2278" max="2278" width="2.21875" customWidth="1"/>
    <col min="2279" max="2279" width="25.77734375" customWidth="1"/>
    <col min="2282" max="2282" width="5.77734375" customWidth="1"/>
    <col min="2283" max="2283" width="25.77734375" customWidth="1"/>
    <col min="2288" max="2288" width="25.77734375" customWidth="1"/>
    <col min="2534" max="2534" width="2.21875" customWidth="1"/>
    <col min="2535" max="2535" width="25.77734375" customWidth="1"/>
    <col min="2538" max="2538" width="5.77734375" customWidth="1"/>
    <col min="2539" max="2539" width="25.77734375" customWidth="1"/>
    <col min="2544" max="2544" width="25.77734375" customWidth="1"/>
    <col min="2790" max="2790" width="2.21875" customWidth="1"/>
    <col min="2791" max="2791" width="25.77734375" customWidth="1"/>
    <col min="2794" max="2794" width="5.77734375" customWidth="1"/>
    <col min="2795" max="2795" width="25.77734375" customWidth="1"/>
    <col min="2800" max="2800" width="25.77734375" customWidth="1"/>
    <col min="3046" max="3046" width="2.21875" customWidth="1"/>
    <col min="3047" max="3047" width="25.77734375" customWidth="1"/>
    <col min="3050" max="3050" width="5.77734375" customWidth="1"/>
    <col min="3051" max="3051" width="25.77734375" customWidth="1"/>
    <col min="3056" max="3056" width="25.77734375" customWidth="1"/>
    <col min="3302" max="3302" width="2.21875" customWidth="1"/>
    <col min="3303" max="3303" width="25.77734375" customWidth="1"/>
    <col min="3306" max="3306" width="5.77734375" customWidth="1"/>
    <col min="3307" max="3307" width="25.77734375" customWidth="1"/>
    <col min="3312" max="3312" width="25.77734375" customWidth="1"/>
    <col min="3558" max="3558" width="2.21875" customWidth="1"/>
    <col min="3559" max="3559" width="25.77734375" customWidth="1"/>
    <col min="3562" max="3562" width="5.77734375" customWidth="1"/>
    <col min="3563" max="3563" width="25.77734375" customWidth="1"/>
    <col min="3568" max="3568" width="25.77734375" customWidth="1"/>
    <col min="3814" max="3814" width="2.21875" customWidth="1"/>
    <col min="3815" max="3815" width="25.77734375" customWidth="1"/>
    <col min="3818" max="3818" width="5.77734375" customWidth="1"/>
    <col min="3819" max="3819" width="25.77734375" customWidth="1"/>
    <col min="3824" max="3824" width="25.77734375" customWidth="1"/>
    <col min="4070" max="4070" width="2.21875" customWidth="1"/>
    <col min="4071" max="4071" width="25.77734375" customWidth="1"/>
    <col min="4074" max="4074" width="5.77734375" customWidth="1"/>
    <col min="4075" max="4075" width="25.77734375" customWidth="1"/>
    <col min="4080" max="4080" width="25.77734375" customWidth="1"/>
    <col min="4326" max="4326" width="2.21875" customWidth="1"/>
    <col min="4327" max="4327" width="25.77734375" customWidth="1"/>
    <col min="4330" max="4330" width="5.77734375" customWidth="1"/>
    <col min="4331" max="4331" width="25.77734375" customWidth="1"/>
    <col min="4336" max="4336" width="25.77734375" customWidth="1"/>
    <col min="4582" max="4582" width="2.21875" customWidth="1"/>
    <col min="4583" max="4583" width="25.77734375" customWidth="1"/>
    <col min="4586" max="4586" width="5.77734375" customWidth="1"/>
    <col min="4587" max="4587" width="25.77734375" customWidth="1"/>
    <col min="4592" max="4592" width="25.77734375" customWidth="1"/>
    <col min="4838" max="4838" width="2.21875" customWidth="1"/>
    <col min="4839" max="4839" width="25.77734375" customWidth="1"/>
    <col min="4842" max="4842" width="5.77734375" customWidth="1"/>
    <col min="4843" max="4843" width="25.77734375" customWidth="1"/>
    <col min="4848" max="4848" width="25.77734375" customWidth="1"/>
    <col min="5094" max="5094" width="2.21875" customWidth="1"/>
    <col min="5095" max="5095" width="25.77734375" customWidth="1"/>
    <col min="5098" max="5098" width="5.77734375" customWidth="1"/>
    <col min="5099" max="5099" width="25.77734375" customWidth="1"/>
    <col min="5104" max="5104" width="25.77734375" customWidth="1"/>
    <col min="5350" max="5350" width="2.21875" customWidth="1"/>
    <col min="5351" max="5351" width="25.77734375" customWidth="1"/>
    <col min="5354" max="5354" width="5.77734375" customWidth="1"/>
    <col min="5355" max="5355" width="25.77734375" customWidth="1"/>
    <col min="5360" max="5360" width="25.77734375" customWidth="1"/>
    <col min="5606" max="5606" width="2.21875" customWidth="1"/>
    <col min="5607" max="5607" width="25.77734375" customWidth="1"/>
    <col min="5610" max="5610" width="5.77734375" customWidth="1"/>
    <col min="5611" max="5611" width="25.77734375" customWidth="1"/>
    <col min="5616" max="5616" width="25.77734375" customWidth="1"/>
    <col min="5862" max="5862" width="2.21875" customWidth="1"/>
    <col min="5863" max="5863" width="25.77734375" customWidth="1"/>
    <col min="5866" max="5866" width="5.77734375" customWidth="1"/>
    <col min="5867" max="5867" width="25.77734375" customWidth="1"/>
    <col min="5872" max="5872" width="25.77734375" customWidth="1"/>
    <col min="6118" max="6118" width="2.21875" customWidth="1"/>
    <col min="6119" max="6119" width="25.77734375" customWidth="1"/>
    <col min="6122" max="6122" width="5.77734375" customWidth="1"/>
    <col min="6123" max="6123" width="25.77734375" customWidth="1"/>
    <col min="6128" max="6128" width="25.77734375" customWidth="1"/>
    <col min="6374" max="6374" width="2.21875" customWidth="1"/>
    <col min="6375" max="6375" width="25.77734375" customWidth="1"/>
    <col min="6378" max="6378" width="5.77734375" customWidth="1"/>
    <col min="6379" max="6379" width="25.77734375" customWidth="1"/>
    <col min="6384" max="6384" width="25.77734375" customWidth="1"/>
    <col min="6630" max="6630" width="2.21875" customWidth="1"/>
    <col min="6631" max="6631" width="25.77734375" customWidth="1"/>
    <col min="6634" max="6634" width="5.77734375" customWidth="1"/>
    <col min="6635" max="6635" width="25.77734375" customWidth="1"/>
    <col min="6640" max="6640" width="25.77734375" customWidth="1"/>
    <col min="6886" max="6886" width="2.21875" customWidth="1"/>
    <col min="6887" max="6887" width="25.77734375" customWidth="1"/>
    <col min="6890" max="6890" width="5.77734375" customWidth="1"/>
    <col min="6891" max="6891" width="25.77734375" customWidth="1"/>
    <col min="6896" max="6896" width="25.77734375" customWidth="1"/>
    <col min="7142" max="7142" width="2.21875" customWidth="1"/>
    <col min="7143" max="7143" width="25.77734375" customWidth="1"/>
    <col min="7146" max="7146" width="5.77734375" customWidth="1"/>
    <col min="7147" max="7147" width="25.77734375" customWidth="1"/>
    <col min="7152" max="7152" width="25.77734375" customWidth="1"/>
    <col min="7398" max="7398" width="2.21875" customWidth="1"/>
    <col min="7399" max="7399" width="25.77734375" customWidth="1"/>
    <col min="7402" max="7402" width="5.77734375" customWidth="1"/>
    <col min="7403" max="7403" width="25.77734375" customWidth="1"/>
    <col min="7408" max="7408" width="25.77734375" customWidth="1"/>
    <col min="7654" max="7654" width="2.21875" customWidth="1"/>
    <col min="7655" max="7655" width="25.77734375" customWidth="1"/>
    <col min="7658" max="7658" width="5.77734375" customWidth="1"/>
    <col min="7659" max="7659" width="25.77734375" customWidth="1"/>
    <col min="7664" max="7664" width="25.77734375" customWidth="1"/>
    <col min="7910" max="7910" width="2.21875" customWidth="1"/>
    <col min="7911" max="7911" width="25.77734375" customWidth="1"/>
    <col min="7914" max="7914" width="5.77734375" customWidth="1"/>
    <col min="7915" max="7915" width="25.77734375" customWidth="1"/>
    <col min="7920" max="7920" width="25.77734375" customWidth="1"/>
    <col min="8166" max="8166" width="2.21875" customWidth="1"/>
    <col min="8167" max="8167" width="25.77734375" customWidth="1"/>
    <col min="8170" max="8170" width="5.77734375" customWidth="1"/>
    <col min="8171" max="8171" width="25.77734375" customWidth="1"/>
    <col min="8176" max="8176" width="25.77734375" customWidth="1"/>
    <col min="8422" max="8422" width="2.21875" customWidth="1"/>
    <col min="8423" max="8423" width="25.77734375" customWidth="1"/>
    <col min="8426" max="8426" width="5.77734375" customWidth="1"/>
    <col min="8427" max="8427" width="25.77734375" customWidth="1"/>
    <col min="8432" max="8432" width="25.77734375" customWidth="1"/>
    <col min="8678" max="8678" width="2.21875" customWidth="1"/>
    <col min="8679" max="8679" width="25.77734375" customWidth="1"/>
    <col min="8682" max="8682" width="5.77734375" customWidth="1"/>
    <col min="8683" max="8683" width="25.77734375" customWidth="1"/>
    <col min="8688" max="8688" width="25.77734375" customWidth="1"/>
    <col min="8934" max="8934" width="2.21875" customWidth="1"/>
    <col min="8935" max="8935" width="25.77734375" customWidth="1"/>
    <col min="8938" max="8938" width="5.77734375" customWidth="1"/>
    <col min="8939" max="8939" width="25.77734375" customWidth="1"/>
    <col min="8944" max="8944" width="25.77734375" customWidth="1"/>
    <col min="9190" max="9190" width="2.21875" customWidth="1"/>
    <col min="9191" max="9191" width="25.77734375" customWidth="1"/>
    <col min="9194" max="9194" width="5.77734375" customWidth="1"/>
    <col min="9195" max="9195" width="25.77734375" customWidth="1"/>
    <col min="9200" max="9200" width="25.77734375" customWidth="1"/>
    <col min="9446" max="9446" width="2.21875" customWidth="1"/>
    <col min="9447" max="9447" width="25.77734375" customWidth="1"/>
    <col min="9450" max="9450" width="5.77734375" customWidth="1"/>
    <col min="9451" max="9451" width="25.77734375" customWidth="1"/>
    <col min="9456" max="9456" width="25.77734375" customWidth="1"/>
    <col min="9702" max="9702" width="2.21875" customWidth="1"/>
    <col min="9703" max="9703" width="25.77734375" customWidth="1"/>
    <col min="9706" max="9706" width="5.77734375" customWidth="1"/>
    <col min="9707" max="9707" width="25.77734375" customWidth="1"/>
    <col min="9712" max="9712" width="25.77734375" customWidth="1"/>
    <col min="9958" max="9958" width="2.21875" customWidth="1"/>
    <col min="9959" max="9959" width="25.77734375" customWidth="1"/>
    <col min="9962" max="9962" width="5.77734375" customWidth="1"/>
    <col min="9963" max="9963" width="25.77734375" customWidth="1"/>
    <col min="9968" max="9968" width="25.77734375" customWidth="1"/>
    <col min="10214" max="10214" width="2.21875" customWidth="1"/>
    <col min="10215" max="10215" width="25.77734375" customWidth="1"/>
    <col min="10218" max="10218" width="5.77734375" customWidth="1"/>
    <col min="10219" max="10219" width="25.77734375" customWidth="1"/>
    <col min="10224" max="10224" width="25.77734375" customWidth="1"/>
    <col min="10470" max="10470" width="2.21875" customWidth="1"/>
    <col min="10471" max="10471" width="25.77734375" customWidth="1"/>
    <col min="10474" max="10474" width="5.77734375" customWidth="1"/>
    <col min="10475" max="10475" width="25.77734375" customWidth="1"/>
    <col min="10480" max="10480" width="25.77734375" customWidth="1"/>
    <col min="10726" max="10726" width="2.21875" customWidth="1"/>
    <col min="10727" max="10727" width="25.77734375" customWidth="1"/>
    <col min="10730" max="10730" width="5.77734375" customWidth="1"/>
    <col min="10731" max="10731" width="25.77734375" customWidth="1"/>
    <col min="10736" max="10736" width="25.77734375" customWidth="1"/>
    <col min="10982" max="10982" width="2.21875" customWidth="1"/>
    <col min="10983" max="10983" width="25.77734375" customWidth="1"/>
    <col min="10986" max="10986" width="5.77734375" customWidth="1"/>
    <col min="10987" max="10987" width="25.77734375" customWidth="1"/>
    <col min="10992" max="10992" width="25.77734375" customWidth="1"/>
    <col min="11238" max="11238" width="2.21875" customWidth="1"/>
    <col min="11239" max="11239" width="25.77734375" customWidth="1"/>
    <col min="11242" max="11242" width="5.77734375" customWidth="1"/>
    <col min="11243" max="11243" width="25.77734375" customWidth="1"/>
    <col min="11248" max="11248" width="25.77734375" customWidth="1"/>
    <col min="11494" max="11494" width="2.21875" customWidth="1"/>
    <col min="11495" max="11495" width="25.77734375" customWidth="1"/>
    <col min="11498" max="11498" width="5.77734375" customWidth="1"/>
    <col min="11499" max="11499" width="25.77734375" customWidth="1"/>
    <col min="11504" max="11504" width="25.77734375" customWidth="1"/>
    <col min="11750" max="11750" width="2.21875" customWidth="1"/>
    <col min="11751" max="11751" width="25.77734375" customWidth="1"/>
    <col min="11754" max="11754" width="5.77734375" customWidth="1"/>
    <col min="11755" max="11755" width="25.77734375" customWidth="1"/>
    <col min="11760" max="11760" width="25.77734375" customWidth="1"/>
    <col min="12006" max="12006" width="2.21875" customWidth="1"/>
    <col min="12007" max="12007" width="25.77734375" customWidth="1"/>
    <col min="12010" max="12010" width="5.77734375" customWidth="1"/>
    <col min="12011" max="12011" width="25.77734375" customWidth="1"/>
    <col min="12016" max="12016" width="25.77734375" customWidth="1"/>
    <col min="12262" max="12262" width="2.21875" customWidth="1"/>
    <col min="12263" max="12263" width="25.77734375" customWidth="1"/>
    <col min="12266" max="12266" width="5.77734375" customWidth="1"/>
    <col min="12267" max="12267" width="25.77734375" customWidth="1"/>
    <col min="12272" max="12272" width="25.77734375" customWidth="1"/>
    <col min="12518" max="12518" width="2.21875" customWidth="1"/>
    <col min="12519" max="12519" width="25.77734375" customWidth="1"/>
    <col min="12522" max="12522" width="5.77734375" customWidth="1"/>
    <col min="12523" max="12523" width="25.77734375" customWidth="1"/>
    <col min="12528" max="12528" width="25.77734375" customWidth="1"/>
    <col min="12774" max="12774" width="2.21875" customWidth="1"/>
    <col min="12775" max="12775" width="25.77734375" customWidth="1"/>
    <col min="12778" max="12778" width="5.77734375" customWidth="1"/>
    <col min="12779" max="12779" width="25.77734375" customWidth="1"/>
    <col min="12784" max="12784" width="25.77734375" customWidth="1"/>
    <col min="13030" max="13030" width="2.21875" customWidth="1"/>
    <col min="13031" max="13031" width="25.77734375" customWidth="1"/>
    <col min="13034" max="13034" width="5.77734375" customWidth="1"/>
    <col min="13035" max="13035" width="25.77734375" customWidth="1"/>
    <col min="13040" max="13040" width="25.77734375" customWidth="1"/>
    <col min="13286" max="13286" width="2.21875" customWidth="1"/>
    <col min="13287" max="13287" width="25.77734375" customWidth="1"/>
    <col min="13290" max="13290" width="5.77734375" customWidth="1"/>
    <col min="13291" max="13291" width="25.77734375" customWidth="1"/>
    <col min="13296" max="13296" width="25.77734375" customWidth="1"/>
    <col min="13542" max="13542" width="2.21875" customWidth="1"/>
    <col min="13543" max="13543" width="25.77734375" customWidth="1"/>
    <col min="13546" max="13546" width="5.77734375" customWidth="1"/>
    <col min="13547" max="13547" width="25.77734375" customWidth="1"/>
    <col min="13552" max="13552" width="25.77734375" customWidth="1"/>
    <col min="13798" max="13798" width="2.21875" customWidth="1"/>
    <col min="13799" max="13799" width="25.77734375" customWidth="1"/>
    <col min="13802" max="13802" width="5.77734375" customWidth="1"/>
    <col min="13803" max="13803" width="25.77734375" customWidth="1"/>
    <col min="13808" max="13808" width="25.77734375" customWidth="1"/>
    <col min="14054" max="14054" width="2.21875" customWidth="1"/>
    <col min="14055" max="14055" width="25.77734375" customWidth="1"/>
    <col min="14058" max="14058" width="5.77734375" customWidth="1"/>
    <col min="14059" max="14059" width="25.77734375" customWidth="1"/>
    <col min="14064" max="14064" width="25.77734375" customWidth="1"/>
    <col min="14310" max="14310" width="2.21875" customWidth="1"/>
    <col min="14311" max="14311" width="25.77734375" customWidth="1"/>
    <col min="14314" max="14314" width="5.77734375" customWidth="1"/>
    <col min="14315" max="14315" width="25.77734375" customWidth="1"/>
    <col min="14320" max="14320" width="25.77734375" customWidth="1"/>
    <col min="14566" max="14566" width="2.21875" customWidth="1"/>
    <col min="14567" max="14567" width="25.77734375" customWidth="1"/>
    <col min="14570" max="14570" width="5.77734375" customWidth="1"/>
    <col min="14571" max="14571" width="25.77734375" customWidth="1"/>
    <col min="14576" max="14576" width="25.77734375" customWidth="1"/>
    <col min="14822" max="14822" width="2.21875" customWidth="1"/>
    <col min="14823" max="14823" width="25.77734375" customWidth="1"/>
    <col min="14826" max="14826" width="5.77734375" customWidth="1"/>
    <col min="14827" max="14827" width="25.77734375" customWidth="1"/>
    <col min="14832" max="14832" width="25.77734375" customWidth="1"/>
    <col min="15078" max="15078" width="2.21875" customWidth="1"/>
    <col min="15079" max="15079" width="25.77734375" customWidth="1"/>
    <col min="15082" max="15082" width="5.77734375" customWidth="1"/>
    <col min="15083" max="15083" width="25.77734375" customWidth="1"/>
    <col min="15088" max="15088" width="25.77734375" customWidth="1"/>
    <col min="15334" max="15334" width="2.21875" customWidth="1"/>
    <col min="15335" max="15335" width="25.77734375" customWidth="1"/>
    <col min="15338" max="15338" width="5.77734375" customWidth="1"/>
    <col min="15339" max="15339" width="25.77734375" customWidth="1"/>
    <col min="15344" max="15344" width="25.77734375" customWidth="1"/>
    <col min="15590" max="15590" width="2.21875" customWidth="1"/>
    <col min="15591" max="15591" width="25.77734375" customWidth="1"/>
    <col min="15594" max="15594" width="5.77734375" customWidth="1"/>
    <col min="15595" max="15595" width="25.77734375" customWidth="1"/>
    <col min="15600" max="15600" width="25.77734375" customWidth="1"/>
    <col min="15846" max="15846" width="2.21875" customWidth="1"/>
    <col min="15847" max="15847" width="25.77734375" customWidth="1"/>
    <col min="15850" max="15850" width="5.77734375" customWidth="1"/>
    <col min="15851" max="15851" width="25.77734375" customWidth="1"/>
    <col min="15856" max="15856" width="25.77734375" customWidth="1"/>
    <col min="16102" max="16102" width="2.21875" customWidth="1"/>
    <col min="16103" max="16103" width="25.77734375" customWidth="1"/>
    <col min="16106" max="16106" width="5.77734375" customWidth="1"/>
    <col min="16107" max="16107" width="25.77734375" customWidth="1"/>
    <col min="16112" max="16112" width="25.77734375" customWidth="1"/>
  </cols>
  <sheetData>
    <row r="2" spans="2:10" ht="16.2" x14ac:dyDescent="0.2">
      <c r="B2" s="54" t="s">
        <v>947</v>
      </c>
      <c r="C2" s="55"/>
      <c r="D2" s="55"/>
      <c r="E2" s="55"/>
      <c r="F2" s="55"/>
      <c r="G2" s="55"/>
      <c r="H2" s="55"/>
      <c r="I2" s="55"/>
    </row>
    <row r="4" spans="2:10" s="112" customFormat="1" ht="25.05" customHeight="1" x14ac:dyDescent="0.15">
      <c r="B4" s="171" t="s">
        <v>374</v>
      </c>
      <c r="C4" s="172"/>
      <c r="D4" s="173"/>
      <c r="F4" s="171" t="s">
        <v>375</v>
      </c>
      <c r="G4" s="172"/>
      <c r="H4" s="173"/>
      <c r="J4" s="66">
        <f>ROW()</f>
        <v>4</v>
      </c>
    </row>
    <row r="5" spans="2:10" s="21" customFormat="1" ht="13.2" customHeight="1" x14ac:dyDescent="0.15">
      <c r="B5" s="37"/>
      <c r="C5" s="38" t="s">
        <v>315</v>
      </c>
      <c r="D5" s="38" t="s">
        <v>316</v>
      </c>
      <c r="E5" s="34"/>
      <c r="F5" s="37"/>
      <c r="G5" s="38" t="s">
        <v>315</v>
      </c>
      <c r="H5" s="38" t="s">
        <v>316</v>
      </c>
      <c r="I5" s="34"/>
      <c r="J5" s="34"/>
    </row>
    <row r="6" spans="2:10" s="21" customFormat="1" ht="13.2" customHeight="1" x14ac:dyDescent="0.15">
      <c r="B6" s="51" t="s">
        <v>426</v>
      </c>
      <c r="C6" s="23">
        <f>74-2</f>
        <v>72</v>
      </c>
      <c r="D6" s="40">
        <f>C6/$C$11</f>
        <v>0.14723926380368099</v>
      </c>
      <c r="E6" s="34"/>
      <c r="F6" s="51" t="s">
        <v>426</v>
      </c>
      <c r="G6" s="23">
        <f>25-1</f>
        <v>24</v>
      </c>
      <c r="H6" s="40">
        <f>G6/$G$11</f>
        <v>4.9079754601226995E-2</v>
      </c>
      <c r="I6" s="34"/>
      <c r="J6" s="34"/>
    </row>
    <row r="7" spans="2:10" s="21" customFormat="1" ht="13.2" customHeight="1" x14ac:dyDescent="0.15">
      <c r="B7" s="51" t="s">
        <v>438</v>
      </c>
      <c r="C7" s="23">
        <f>212-1</f>
        <v>211</v>
      </c>
      <c r="D7" s="40">
        <f>C7/$C$11</f>
        <v>0.43149284253578735</v>
      </c>
      <c r="E7" s="34"/>
      <c r="F7" s="51" t="s">
        <v>438</v>
      </c>
      <c r="G7" s="23">
        <v>185</v>
      </c>
      <c r="H7" s="40">
        <f>G7/$G$11</f>
        <v>0.3783231083844581</v>
      </c>
      <c r="I7" s="34"/>
      <c r="J7" s="34"/>
    </row>
    <row r="8" spans="2:10" s="21" customFormat="1" ht="13.2" customHeight="1" x14ac:dyDescent="0.15">
      <c r="B8" s="51" t="s">
        <v>450</v>
      </c>
      <c r="C8" s="23">
        <f>139-1</f>
        <v>138</v>
      </c>
      <c r="D8" s="40">
        <f>C8/$C$11</f>
        <v>0.2822085889570552</v>
      </c>
      <c r="E8" s="34"/>
      <c r="F8" s="51" t="s">
        <v>450</v>
      </c>
      <c r="G8" s="23">
        <f>207-2</f>
        <v>205</v>
      </c>
      <c r="H8" s="40">
        <f>G8/$G$11</f>
        <v>0.41922290388548056</v>
      </c>
      <c r="I8" s="34"/>
      <c r="J8" s="34"/>
    </row>
    <row r="9" spans="2:10" s="21" customFormat="1" ht="13.2" customHeight="1" x14ac:dyDescent="0.15">
      <c r="B9" s="51" t="s">
        <v>461</v>
      </c>
      <c r="C9" s="23">
        <f>63-1</f>
        <v>62</v>
      </c>
      <c r="D9" s="40">
        <f>C9/$C$11</f>
        <v>0.12678936605316973</v>
      </c>
      <c r="E9" s="34"/>
      <c r="F9" s="51" t="s">
        <v>461</v>
      </c>
      <c r="G9" s="23">
        <f>59-2</f>
        <v>57</v>
      </c>
      <c r="H9" s="40">
        <f>G9/$G$11</f>
        <v>0.1165644171779141</v>
      </c>
      <c r="I9" s="34"/>
      <c r="J9" s="34"/>
    </row>
    <row r="10" spans="2:10" s="21" customFormat="1" ht="13.2" customHeight="1" x14ac:dyDescent="0.15">
      <c r="B10" s="51" t="s">
        <v>313</v>
      </c>
      <c r="C10" s="23">
        <v>6</v>
      </c>
      <c r="D10" s="40">
        <f>C10/$C$11</f>
        <v>1.2269938650306749E-2</v>
      </c>
      <c r="E10" s="34"/>
      <c r="F10" s="51" t="s">
        <v>313</v>
      </c>
      <c r="G10" s="23">
        <v>18</v>
      </c>
      <c r="H10" s="40">
        <f>G10/$G$11</f>
        <v>3.6809815950920248E-2</v>
      </c>
      <c r="I10" s="34"/>
      <c r="J10" s="34"/>
    </row>
    <row r="11" spans="2:10" s="21" customFormat="1" ht="13.2" customHeight="1" x14ac:dyDescent="0.15">
      <c r="B11" s="130" t="s">
        <v>270</v>
      </c>
      <c r="C11" s="23">
        <f>SUM(C6:C10)</f>
        <v>489</v>
      </c>
      <c r="D11" s="40">
        <f>SUM(D6:D10)</f>
        <v>1</v>
      </c>
      <c r="E11" s="34"/>
      <c r="F11" s="130" t="s">
        <v>270</v>
      </c>
      <c r="G11" s="23">
        <f>SUM(G6:G10)</f>
        <v>489</v>
      </c>
      <c r="H11" s="40">
        <f>SUM(H6:H10)</f>
        <v>1</v>
      </c>
      <c r="I11" s="34"/>
      <c r="J11" s="34"/>
    </row>
    <row r="12" spans="2:10" s="21" customFormat="1" ht="13.2" customHeight="1" x14ac:dyDescent="0.15">
      <c r="B12"/>
      <c r="C12"/>
      <c r="D12"/>
      <c r="E12"/>
      <c r="F12"/>
      <c r="G12"/>
      <c r="H12"/>
      <c r="I12" s="34"/>
      <c r="J12" s="34"/>
    </row>
    <row r="13" spans="2:10" s="21" customFormat="1" ht="13.2" customHeight="1" x14ac:dyDescent="0.15">
      <c r="B13"/>
      <c r="C13"/>
      <c r="D13"/>
      <c r="E13"/>
      <c r="F13"/>
      <c r="G13"/>
      <c r="H13"/>
      <c r="I13" s="34"/>
      <c r="J13" s="34"/>
    </row>
    <row r="14" spans="2:10" s="125" customFormat="1" ht="25.05" customHeight="1" x14ac:dyDescent="0.2">
      <c r="B14" s="171" t="s">
        <v>267</v>
      </c>
      <c r="C14" s="172"/>
      <c r="D14" s="173"/>
      <c r="E14" s="124"/>
      <c r="F14" s="171" t="s">
        <v>376</v>
      </c>
      <c r="G14" s="172"/>
      <c r="H14" s="173"/>
      <c r="I14" s="124"/>
      <c r="J14" s="131">
        <f>ROW()</f>
        <v>14</v>
      </c>
    </row>
    <row r="15" spans="2:10" ht="13.2" customHeight="1" x14ac:dyDescent="0.15">
      <c r="B15" s="37"/>
      <c r="C15" s="38" t="s">
        <v>315</v>
      </c>
      <c r="D15" s="38" t="s">
        <v>316</v>
      </c>
      <c r="E15" s="34"/>
      <c r="F15" s="37"/>
      <c r="G15" s="38" t="s">
        <v>315</v>
      </c>
      <c r="H15" s="38" t="s">
        <v>316</v>
      </c>
      <c r="I15" s="34"/>
      <c r="J15" s="34"/>
    </row>
    <row r="16" spans="2:10" ht="25.05" customHeight="1" x14ac:dyDescent="0.15">
      <c r="B16" s="51" t="s">
        <v>427</v>
      </c>
      <c r="C16" s="23">
        <f>60-1</f>
        <v>59</v>
      </c>
      <c r="D16" s="40">
        <f>C16/$C$19</f>
        <v>0.12065439672801637</v>
      </c>
      <c r="E16" s="34"/>
      <c r="F16" s="51" t="s">
        <v>428</v>
      </c>
      <c r="G16" s="23">
        <v>13</v>
      </c>
      <c r="H16" s="40">
        <f>G16/$G$21</f>
        <v>2.6584867075664622E-2</v>
      </c>
      <c r="I16" s="34"/>
      <c r="J16" s="34"/>
    </row>
    <row r="17" spans="2:10" ht="25.05" customHeight="1" x14ac:dyDescent="0.15">
      <c r="B17" s="51" t="s">
        <v>439</v>
      </c>
      <c r="C17" s="23">
        <f>410-4</f>
        <v>406</v>
      </c>
      <c r="D17" s="40">
        <f>C17/$C$19</f>
        <v>0.8302658486707567</v>
      </c>
      <c r="E17" s="34"/>
      <c r="F17" s="51" t="s">
        <v>440</v>
      </c>
      <c r="G17" s="23">
        <f>261-4</f>
        <v>257</v>
      </c>
      <c r="H17" s="40">
        <f>G17/$G$21</f>
        <v>0.52556237218813906</v>
      </c>
      <c r="I17" s="34"/>
      <c r="J17" s="34"/>
    </row>
    <row r="18" spans="2:10" ht="25.05" customHeight="1" x14ac:dyDescent="0.15">
      <c r="B18" s="51" t="s">
        <v>272</v>
      </c>
      <c r="C18" s="23">
        <v>24</v>
      </c>
      <c r="D18" s="40">
        <f>C18/$C$19</f>
        <v>4.9079754601226995E-2</v>
      </c>
      <c r="E18" s="34"/>
      <c r="F18" s="51" t="s">
        <v>451</v>
      </c>
      <c r="G18" s="23">
        <v>148</v>
      </c>
      <c r="H18" s="40">
        <f>G18/$G$21</f>
        <v>0.30265848670756645</v>
      </c>
      <c r="I18" s="34"/>
      <c r="J18" s="34"/>
    </row>
    <row r="19" spans="2:10" ht="13.2" customHeight="1" x14ac:dyDescent="0.15">
      <c r="B19" s="130" t="s">
        <v>270</v>
      </c>
      <c r="C19" s="23">
        <f>SUM(C16:C18)</f>
        <v>489</v>
      </c>
      <c r="D19" s="40">
        <f>SUM(D16:D18)</f>
        <v>1</v>
      </c>
      <c r="E19" s="34"/>
      <c r="F19" s="51" t="s">
        <v>462</v>
      </c>
      <c r="G19" s="23">
        <f>62-1</f>
        <v>61</v>
      </c>
      <c r="H19" s="40">
        <f>G19/$G$21</f>
        <v>0.12474437627811862</v>
      </c>
      <c r="I19" s="34"/>
      <c r="J19" s="34"/>
    </row>
    <row r="20" spans="2:10" ht="13.2" customHeight="1" x14ac:dyDescent="0.15">
      <c r="E20" s="34"/>
      <c r="F20" s="51" t="s">
        <v>313</v>
      </c>
      <c r="G20" s="23">
        <v>10</v>
      </c>
      <c r="H20" s="40">
        <f>G20/$G$21</f>
        <v>2.0449897750511249E-2</v>
      </c>
      <c r="I20" s="34"/>
      <c r="J20" s="34"/>
    </row>
    <row r="21" spans="2:10" ht="13.2" customHeight="1" x14ac:dyDescent="0.15">
      <c r="E21" s="34"/>
      <c r="F21" s="130" t="s">
        <v>270</v>
      </c>
      <c r="G21" s="23">
        <f>SUM(G16:G20)</f>
        <v>489</v>
      </c>
      <c r="H21" s="40">
        <f>SUM(H16:H20)</f>
        <v>1</v>
      </c>
      <c r="I21" s="34"/>
      <c r="J21" s="34"/>
    </row>
    <row r="22" spans="2:10" ht="13.2" customHeight="1" x14ac:dyDescent="0.2">
      <c r="I22" s="34"/>
      <c r="J22" s="34"/>
    </row>
    <row r="23" spans="2:10" ht="13.2" customHeight="1" x14ac:dyDescent="0.2">
      <c r="I23" s="34"/>
      <c r="J23" s="34"/>
    </row>
    <row r="24" spans="2:10" s="126" customFormat="1" ht="25.05" customHeight="1" x14ac:dyDescent="0.2">
      <c r="B24" s="171" t="s">
        <v>268</v>
      </c>
      <c r="C24" s="172"/>
      <c r="D24" s="173"/>
      <c r="E24" s="112"/>
      <c r="F24" s="171" t="s">
        <v>269</v>
      </c>
      <c r="G24" s="172"/>
      <c r="H24" s="173"/>
      <c r="I24" s="112"/>
      <c r="J24" s="66">
        <f>ROW()</f>
        <v>24</v>
      </c>
    </row>
    <row r="25" spans="2:10" ht="13.2" customHeight="1" x14ac:dyDescent="0.15">
      <c r="B25" s="37"/>
      <c r="C25" s="38" t="s">
        <v>315</v>
      </c>
      <c r="D25" s="38" t="s">
        <v>316</v>
      </c>
      <c r="E25" s="34"/>
      <c r="F25" s="37"/>
      <c r="G25" s="38" t="s">
        <v>315</v>
      </c>
      <c r="H25" s="38" t="s">
        <v>316</v>
      </c>
      <c r="I25" s="34"/>
      <c r="J25" s="34"/>
    </row>
    <row r="26" spans="2:10" ht="13.2" customHeight="1" x14ac:dyDescent="0.15">
      <c r="B26" s="51" t="s">
        <v>429</v>
      </c>
      <c r="C26" s="23">
        <v>19</v>
      </c>
      <c r="D26" s="40">
        <f>C26/$C$31</f>
        <v>3.8854805725971372E-2</v>
      </c>
      <c r="E26" s="34"/>
      <c r="F26" s="51" t="s">
        <v>430</v>
      </c>
      <c r="G26" s="23">
        <v>53</v>
      </c>
      <c r="H26" s="40">
        <f>G26/$G$30</f>
        <v>0.10838445807770961</v>
      </c>
      <c r="I26" s="34"/>
      <c r="J26" s="34"/>
    </row>
    <row r="27" spans="2:10" ht="13.2" customHeight="1" x14ac:dyDescent="0.15">
      <c r="B27" s="51" t="s">
        <v>441</v>
      </c>
      <c r="C27" s="23">
        <f>82-3</f>
        <v>79</v>
      </c>
      <c r="D27" s="40">
        <f>C27/$C$31</f>
        <v>0.16155419222903886</v>
      </c>
      <c r="E27" s="34"/>
      <c r="F27" s="51" t="s">
        <v>442</v>
      </c>
      <c r="G27" s="23">
        <f>425-5</f>
        <v>420</v>
      </c>
      <c r="H27" s="40">
        <f>G27/$G$30</f>
        <v>0.85889570552147243</v>
      </c>
      <c r="I27" s="34"/>
      <c r="J27" s="34"/>
    </row>
    <row r="28" spans="2:10" ht="13.2" customHeight="1" x14ac:dyDescent="0.15">
      <c r="B28" s="51" t="s">
        <v>452</v>
      </c>
      <c r="C28" s="23">
        <f>248-2</f>
        <v>246</v>
      </c>
      <c r="D28" s="40">
        <f>C28/$C$31</f>
        <v>0.50306748466257667</v>
      </c>
      <c r="E28" s="34"/>
      <c r="F28" s="51" t="s">
        <v>453</v>
      </c>
      <c r="G28" s="23">
        <v>6</v>
      </c>
      <c r="H28" s="40">
        <f>G28/$G$30</f>
        <v>1.2269938650306749E-2</v>
      </c>
      <c r="I28" s="34"/>
      <c r="J28" s="34"/>
    </row>
    <row r="29" spans="2:10" ht="13.2" customHeight="1" x14ac:dyDescent="0.15">
      <c r="B29" s="51" t="s">
        <v>463</v>
      </c>
      <c r="C29" s="23">
        <v>139</v>
      </c>
      <c r="D29" s="40">
        <f>C29/$C$31</f>
        <v>0.28425357873210633</v>
      </c>
      <c r="E29" s="34"/>
      <c r="F29" s="51" t="s">
        <v>282</v>
      </c>
      <c r="G29" s="23">
        <v>10</v>
      </c>
      <c r="H29" s="40">
        <f>G29/$G$30</f>
        <v>2.0449897750511249E-2</v>
      </c>
    </row>
    <row r="30" spans="2:10" ht="13.2" customHeight="1" x14ac:dyDescent="0.15">
      <c r="B30" s="51" t="s">
        <v>313</v>
      </c>
      <c r="C30" s="23">
        <v>6</v>
      </c>
      <c r="D30" s="40">
        <f>C30/$C$31</f>
        <v>1.2269938650306749E-2</v>
      </c>
      <c r="E30" s="34"/>
      <c r="F30" s="130" t="s">
        <v>270</v>
      </c>
      <c r="G30" s="23">
        <f>SUM(G26:G29)</f>
        <v>489</v>
      </c>
      <c r="H30" s="40">
        <f>SUM(H26:H29)</f>
        <v>1</v>
      </c>
    </row>
    <row r="31" spans="2:10" ht="13.2" customHeight="1" x14ac:dyDescent="0.15">
      <c r="B31" s="130" t="s">
        <v>270</v>
      </c>
      <c r="C31" s="23">
        <f>SUM(C26:C30)</f>
        <v>489</v>
      </c>
      <c r="D31" s="40">
        <f>SUM(D26:D30)</f>
        <v>1</v>
      </c>
      <c r="E31" s="34"/>
    </row>
  </sheetData>
  <mergeCells count="6">
    <mergeCell ref="B4:D4"/>
    <mergeCell ref="F4:H4"/>
    <mergeCell ref="B24:D24"/>
    <mergeCell ref="F24:H24"/>
    <mergeCell ref="B14:D14"/>
    <mergeCell ref="F14:H14"/>
  </mergeCells>
  <phoneticPr fontId="5"/>
  <pageMargins left="0.7" right="0.7" top="0.75" bottom="0.75" header="0.3" footer="0.3"/>
  <pageSetup paperSize="9" scale="92"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02D30-C8E7-4F0A-A552-D4DFE82A62D3}">
  <sheetPr codeName="Sheet9">
    <pageSetUpPr fitToPage="1"/>
  </sheetPr>
  <dimension ref="A1:L50"/>
  <sheetViews>
    <sheetView showGridLines="0" view="pageBreakPreview" zoomScaleNormal="150" zoomScaleSheetLayoutView="100" workbookViewId="0">
      <selection activeCell="I17" sqref="I17"/>
    </sheetView>
  </sheetViews>
  <sheetFormatPr defaultRowHeight="13.2" x14ac:dyDescent="0.2"/>
  <cols>
    <col min="1" max="1" width="3.33203125" customWidth="1"/>
    <col min="2" max="2" width="72.77734375" customWidth="1"/>
    <col min="3" max="3" width="4" customWidth="1"/>
    <col min="257" max="257" width="3.33203125" customWidth="1"/>
    <col min="513" max="513" width="3.33203125" customWidth="1"/>
    <col min="769" max="769" width="3.33203125" customWidth="1"/>
    <col min="1025" max="1025" width="3.33203125" customWidth="1"/>
    <col min="1281" max="1281" width="3.33203125" customWidth="1"/>
    <col min="1537" max="1537" width="3.33203125" customWidth="1"/>
    <col min="1793" max="1793" width="3.33203125" customWidth="1"/>
    <col min="2049" max="2049" width="3.33203125" customWidth="1"/>
    <col min="2305" max="2305" width="3.33203125" customWidth="1"/>
    <col min="2561" max="2561" width="3.33203125" customWidth="1"/>
    <col min="2817" max="2817" width="3.33203125" customWidth="1"/>
    <col min="3073" max="3073" width="3.33203125" customWidth="1"/>
    <col min="3329" max="3329" width="3.33203125" customWidth="1"/>
    <col min="3585" max="3585" width="3.33203125" customWidth="1"/>
    <col min="3841" max="3841" width="3.33203125" customWidth="1"/>
    <col min="4097" max="4097" width="3.33203125" customWidth="1"/>
    <col min="4353" max="4353" width="3.33203125" customWidth="1"/>
    <col min="4609" max="4609" width="3.33203125" customWidth="1"/>
    <col min="4865" max="4865" width="3.33203125" customWidth="1"/>
    <col min="5121" max="5121" width="3.33203125" customWidth="1"/>
    <col min="5377" max="5377" width="3.33203125" customWidth="1"/>
    <col min="5633" max="5633" width="3.33203125" customWidth="1"/>
    <col min="5889" max="5889" width="3.33203125" customWidth="1"/>
    <col min="6145" max="6145" width="3.33203125" customWidth="1"/>
    <col min="6401" max="6401" width="3.33203125" customWidth="1"/>
    <col min="6657" max="6657" width="3.33203125" customWidth="1"/>
    <col min="6913" max="6913" width="3.33203125" customWidth="1"/>
    <col min="7169" max="7169" width="3.33203125" customWidth="1"/>
    <col min="7425" max="7425" width="3.33203125" customWidth="1"/>
    <col min="7681" max="7681" width="3.33203125" customWidth="1"/>
    <col min="7937" max="7937" width="3.33203125" customWidth="1"/>
    <col min="8193" max="8193" width="3.33203125" customWidth="1"/>
    <col min="8449" max="8449" width="3.33203125" customWidth="1"/>
    <col min="8705" max="8705" width="3.33203125" customWidth="1"/>
    <col min="8961" max="8961" width="3.33203125" customWidth="1"/>
    <col min="9217" max="9217" width="3.33203125" customWidth="1"/>
    <col min="9473" max="9473" width="3.33203125" customWidth="1"/>
    <col min="9729" max="9729" width="3.33203125" customWidth="1"/>
    <col min="9985" max="9985" width="3.33203125" customWidth="1"/>
    <col min="10241" max="10241" width="3.33203125" customWidth="1"/>
    <col min="10497" max="10497" width="3.33203125" customWidth="1"/>
    <col min="10753" max="10753" width="3.33203125" customWidth="1"/>
    <col min="11009" max="11009" width="3.33203125" customWidth="1"/>
    <col min="11265" max="11265" width="3.33203125" customWidth="1"/>
    <col min="11521" max="11521" width="3.33203125" customWidth="1"/>
    <col min="11777" max="11777" width="3.33203125" customWidth="1"/>
    <col min="12033" max="12033" width="3.33203125" customWidth="1"/>
    <col min="12289" max="12289" width="3.33203125" customWidth="1"/>
    <col min="12545" max="12545" width="3.33203125" customWidth="1"/>
    <col min="12801" max="12801" width="3.33203125" customWidth="1"/>
    <col min="13057" max="13057" width="3.33203125" customWidth="1"/>
    <col min="13313" max="13313" width="3.33203125" customWidth="1"/>
    <col min="13569" max="13569" width="3.33203125" customWidth="1"/>
    <col min="13825" max="13825" width="3.33203125" customWidth="1"/>
    <col min="14081" max="14081" width="3.33203125" customWidth="1"/>
    <col min="14337" max="14337" width="3.33203125" customWidth="1"/>
    <col min="14593" max="14593" width="3.33203125" customWidth="1"/>
    <col min="14849" max="14849" width="3.33203125" customWidth="1"/>
    <col min="15105" max="15105" width="3.33203125" customWidth="1"/>
    <col min="15361" max="15361" width="3.33203125" customWidth="1"/>
    <col min="15617" max="15617" width="3.33203125" customWidth="1"/>
    <col min="15873" max="15873" width="3.33203125" customWidth="1"/>
    <col min="16129" max="16129" width="3.33203125" customWidth="1"/>
  </cols>
  <sheetData>
    <row r="1" spans="1:12" x14ac:dyDescent="0.2">
      <c r="B1" s="102"/>
      <c r="C1" s="102"/>
      <c r="D1" s="102"/>
      <c r="E1" s="102"/>
      <c r="F1" s="102"/>
      <c r="G1" s="102"/>
      <c r="H1" s="102"/>
      <c r="I1" s="102"/>
      <c r="J1" s="102"/>
    </row>
    <row r="2" spans="1:12" ht="25.95" customHeight="1" x14ac:dyDescent="0.2">
      <c r="B2" s="54" t="s">
        <v>931</v>
      </c>
      <c r="C2" s="102"/>
      <c r="D2" s="102"/>
      <c r="E2" s="102"/>
      <c r="F2" s="102"/>
      <c r="G2" s="102"/>
      <c r="H2" s="102"/>
      <c r="I2" s="102"/>
      <c r="J2" s="102"/>
    </row>
    <row r="3" spans="1:12" s="21" customFormat="1" x14ac:dyDescent="0.15">
      <c r="B3" s="1"/>
      <c r="C3" s="103"/>
      <c r="D3" s="104"/>
      <c r="E3" s="46"/>
      <c r="F3" s="102"/>
      <c r="G3" s="102"/>
      <c r="H3" s="102"/>
      <c r="J3" s="102"/>
      <c r="K3"/>
      <c r="L3"/>
    </row>
    <row r="4" spans="1:12" ht="16.2" x14ac:dyDescent="0.15">
      <c r="B4" s="141" t="s">
        <v>1266</v>
      </c>
      <c r="C4" s="54"/>
      <c r="D4" s="54"/>
      <c r="E4" s="54"/>
      <c r="F4" s="54"/>
      <c r="G4" s="54"/>
      <c r="H4" s="54"/>
      <c r="I4" s="54"/>
      <c r="J4" s="54"/>
    </row>
    <row r="5" spans="1:12" ht="77.400000000000006" customHeight="1" x14ac:dyDescent="0.2">
      <c r="A5" s="31"/>
      <c r="B5" s="106" t="s">
        <v>1267</v>
      </c>
      <c r="C5" s="32"/>
      <c r="D5" s="32"/>
      <c r="E5" s="32"/>
      <c r="F5" s="32"/>
      <c r="G5" s="32"/>
      <c r="H5" s="32"/>
      <c r="I5" s="32"/>
      <c r="J5" s="32"/>
    </row>
    <row r="6" spans="1:12" ht="31.95" customHeight="1" x14ac:dyDescent="0.2">
      <c r="B6" s="106" t="s">
        <v>1268</v>
      </c>
    </row>
    <row r="7" spans="1:12" ht="24" x14ac:dyDescent="0.2">
      <c r="B7" s="106" t="s">
        <v>1269</v>
      </c>
    </row>
    <row r="8" spans="1:12" x14ac:dyDescent="0.2">
      <c r="B8" s="106" t="s">
        <v>1270</v>
      </c>
    </row>
    <row r="9" spans="1:12" x14ac:dyDescent="0.2">
      <c r="B9" s="106" t="s">
        <v>1271</v>
      </c>
    </row>
    <row r="10" spans="1:12" ht="36" x14ac:dyDescent="0.2">
      <c r="B10" s="106" t="s">
        <v>1272</v>
      </c>
    </row>
    <row r="11" spans="1:12" ht="29.4" customHeight="1" x14ac:dyDescent="0.2">
      <c r="B11" s="106" t="s">
        <v>1273</v>
      </c>
    </row>
    <row r="12" spans="1:12" ht="33.6" customHeight="1" x14ac:dyDescent="0.2">
      <c r="B12" s="106" t="s">
        <v>1274</v>
      </c>
    </row>
    <row r="13" spans="1:12" ht="44.4" customHeight="1" x14ac:dyDescent="0.2">
      <c r="B13" s="106" t="s">
        <v>1275</v>
      </c>
    </row>
    <row r="14" spans="1:12" ht="39" customHeight="1" x14ac:dyDescent="0.2">
      <c r="B14" s="106" t="s">
        <v>1276</v>
      </c>
    </row>
    <row r="15" spans="1:12" ht="24" x14ac:dyDescent="0.2">
      <c r="B15" s="106" t="s">
        <v>1277</v>
      </c>
    </row>
    <row r="16" spans="1:12" ht="24" x14ac:dyDescent="0.2">
      <c r="B16" s="106" t="s">
        <v>1278</v>
      </c>
    </row>
    <row r="17" spans="2:2" ht="44.4" customHeight="1" x14ac:dyDescent="0.2">
      <c r="B17" s="106" t="s">
        <v>1279</v>
      </c>
    </row>
    <row r="18" spans="2:2" x14ac:dyDescent="0.2">
      <c r="B18" s="106" t="s">
        <v>1280</v>
      </c>
    </row>
    <row r="19" spans="2:2" x14ac:dyDescent="0.2">
      <c r="B19" s="106" t="s">
        <v>1281</v>
      </c>
    </row>
    <row r="20" spans="2:2" ht="53.4" customHeight="1" x14ac:dyDescent="0.2">
      <c r="B20" s="106" t="s">
        <v>1282</v>
      </c>
    </row>
    <row r="21" spans="2:2" x14ac:dyDescent="0.2">
      <c r="B21" s="106" t="s">
        <v>1283</v>
      </c>
    </row>
    <row r="22" spans="2:2" x14ac:dyDescent="0.2">
      <c r="B22" s="106" t="s">
        <v>1284</v>
      </c>
    </row>
    <row r="23" spans="2:2" x14ac:dyDescent="0.2">
      <c r="B23" s="106" t="s">
        <v>1285</v>
      </c>
    </row>
    <row r="24" spans="2:2" ht="39" customHeight="1" x14ac:dyDescent="0.2">
      <c r="B24" s="106" t="s">
        <v>1286</v>
      </c>
    </row>
    <row r="25" spans="2:2" x14ac:dyDescent="0.2">
      <c r="B25" s="106" t="s">
        <v>1287</v>
      </c>
    </row>
    <row r="26" spans="2:2" ht="52.8" customHeight="1" x14ac:dyDescent="0.2">
      <c r="B26" s="106" t="s">
        <v>1288</v>
      </c>
    </row>
    <row r="27" spans="2:2" ht="16.8" customHeight="1" x14ac:dyDescent="0.2">
      <c r="B27" s="106" t="s">
        <v>1289</v>
      </c>
    </row>
    <row r="28" spans="2:2" ht="63.6" customHeight="1" x14ac:dyDescent="0.2">
      <c r="B28" s="106" t="s">
        <v>1290</v>
      </c>
    </row>
    <row r="29" spans="2:2" ht="27.6" customHeight="1" x14ac:dyDescent="0.2">
      <c r="B29" s="106" t="s">
        <v>1291</v>
      </c>
    </row>
    <row r="30" spans="2:2" ht="24" x14ac:dyDescent="0.2">
      <c r="B30" s="106" t="s">
        <v>1292</v>
      </c>
    </row>
    <row r="31" spans="2:2" x14ac:dyDescent="0.2">
      <c r="B31" s="106" t="s">
        <v>1293</v>
      </c>
    </row>
    <row r="32" spans="2:2" ht="24" x14ac:dyDescent="0.2">
      <c r="B32" s="106" t="s">
        <v>1294</v>
      </c>
    </row>
    <row r="33" spans="2:2" x14ac:dyDescent="0.2">
      <c r="B33" s="106" t="s">
        <v>1295</v>
      </c>
    </row>
    <row r="34" spans="2:2" ht="75" customHeight="1" x14ac:dyDescent="0.2">
      <c r="B34" s="106" t="s">
        <v>1296</v>
      </c>
    </row>
    <row r="35" spans="2:2" ht="28.8" customHeight="1" x14ac:dyDescent="0.2">
      <c r="B35" s="106" t="s">
        <v>1297</v>
      </c>
    </row>
    <row r="36" spans="2:2" ht="24" x14ac:dyDescent="0.2">
      <c r="B36" s="106" t="s">
        <v>1298</v>
      </c>
    </row>
    <row r="37" spans="2:2" ht="38.4" customHeight="1" x14ac:dyDescent="0.2">
      <c r="B37" s="106" t="s">
        <v>1299</v>
      </c>
    </row>
    <row r="38" spans="2:2" x14ac:dyDescent="0.2">
      <c r="B38" s="106" t="s">
        <v>1300</v>
      </c>
    </row>
    <row r="39" spans="2:2" x14ac:dyDescent="0.2">
      <c r="B39" s="106" t="s">
        <v>1301</v>
      </c>
    </row>
    <row r="40" spans="2:2" x14ac:dyDescent="0.2">
      <c r="B40" s="106" t="s">
        <v>1302</v>
      </c>
    </row>
    <row r="41" spans="2:2" ht="71.400000000000006" customHeight="1" x14ac:dyDescent="0.2">
      <c r="B41" s="106" t="s">
        <v>1303</v>
      </c>
    </row>
    <row r="42" spans="2:2" ht="48.6" customHeight="1" x14ac:dyDescent="0.2">
      <c r="B42" s="106" t="s">
        <v>1304</v>
      </c>
    </row>
    <row r="43" spans="2:2" ht="32.4" customHeight="1" x14ac:dyDescent="0.2">
      <c r="B43" s="106" t="s">
        <v>1305</v>
      </c>
    </row>
    <row r="44" spans="2:2" ht="26.4" customHeight="1" x14ac:dyDescent="0.2">
      <c r="B44" s="106" t="s">
        <v>1306</v>
      </c>
    </row>
    <row r="45" spans="2:2" x14ac:dyDescent="0.2">
      <c r="B45" s="106" t="s">
        <v>1307</v>
      </c>
    </row>
    <row r="46" spans="2:2" ht="198" customHeight="1" x14ac:dyDescent="0.2">
      <c r="B46" s="106" t="s">
        <v>1308</v>
      </c>
    </row>
    <row r="47" spans="2:2" ht="16.2" customHeight="1" x14ac:dyDescent="0.2">
      <c r="B47" s="106" t="s">
        <v>1309</v>
      </c>
    </row>
    <row r="48" spans="2:2" ht="27.6" customHeight="1" x14ac:dyDescent="0.2">
      <c r="B48" s="106" t="s">
        <v>1310</v>
      </c>
    </row>
    <row r="49" spans="2:2" ht="16.2" customHeight="1" x14ac:dyDescent="0.2">
      <c r="B49" s="106" t="s">
        <v>1311</v>
      </c>
    </row>
    <row r="50" spans="2:2" ht="40.799999999999997" customHeight="1" x14ac:dyDescent="0.2">
      <c r="B50" s="106" t="s">
        <v>1312</v>
      </c>
    </row>
  </sheetData>
  <customSheetViews>
    <customSheetView guid="{36DFB2B2-93D8-46A9-AFC3-E508B43C805C}" scale="170" showPageBreaks="1" showGridLines="0" fitToPage="1" view="pageBreakPreview">
      <selection activeCell="B23" sqref="B23"/>
      <pageMargins left="0.7" right="0.7" top="0.75" bottom="0.75" header="0.3" footer="0.3"/>
      <pageSetup paperSize="9" fitToHeight="0" orientation="portrait" r:id="rId1"/>
    </customSheetView>
    <customSheetView guid="{06310647-DABE-40A8-B86C-EB91299A2A3E}" scale="170" showPageBreaks="1" showGridLines="0" fitToPage="1" view="pageBreakPreview">
      <selection activeCell="B5" sqref="B5"/>
      <pageMargins left="0.7" right="0.7" top="0.75" bottom="0.75" header="0.3" footer="0.3"/>
      <pageSetup paperSize="9" fitToHeight="0" orientation="portrait" r:id="rId2"/>
    </customSheetView>
  </customSheetViews>
  <phoneticPr fontId="5"/>
  <pageMargins left="0.7" right="0.7" top="0.75" bottom="0.75" header="0.3" footer="0.3"/>
  <pageSetup paperSize="9" fitToHeight="0" orientation="portrait"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54E4A-9460-41BB-B0DC-9C9A426309EC}">
  <sheetPr codeName="Sheet37">
    <pageSetUpPr fitToPage="1"/>
  </sheetPr>
  <dimension ref="B2:J13"/>
  <sheetViews>
    <sheetView view="pageBreakPreview" zoomScaleNormal="100" zoomScaleSheetLayoutView="100" workbookViewId="0">
      <selection activeCell="F4" sqref="F4:H4"/>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12.21875" hidden="1" customWidth="1"/>
    <col min="245" max="245" width="2.21875" customWidth="1"/>
    <col min="246" max="246" width="25.77734375" customWidth="1"/>
    <col min="249" max="249" width="5.77734375" customWidth="1"/>
    <col min="250" max="250" width="25.77734375" customWidth="1"/>
    <col min="255" max="255" width="25.77734375" customWidth="1"/>
    <col min="501" max="501" width="2.21875" customWidth="1"/>
    <col min="502" max="502" width="25.77734375" customWidth="1"/>
    <col min="505" max="505" width="5.77734375" customWidth="1"/>
    <col min="506" max="506" width="25.77734375" customWidth="1"/>
    <col min="511" max="511" width="25.77734375" customWidth="1"/>
    <col min="757" max="757" width="2.21875" customWidth="1"/>
    <col min="758" max="758" width="25.77734375" customWidth="1"/>
    <col min="761" max="761" width="5.77734375" customWidth="1"/>
    <col min="762" max="762" width="25.77734375" customWidth="1"/>
    <col min="767" max="767" width="25.77734375" customWidth="1"/>
    <col min="1013" max="1013" width="2.21875" customWidth="1"/>
    <col min="1014" max="1014" width="25.77734375" customWidth="1"/>
    <col min="1017" max="1017" width="5.77734375" customWidth="1"/>
    <col min="1018" max="1018" width="25.77734375" customWidth="1"/>
    <col min="1023" max="1023" width="25.77734375" customWidth="1"/>
    <col min="1269" max="1269" width="2.21875" customWidth="1"/>
    <col min="1270" max="1270" width="25.77734375" customWidth="1"/>
    <col min="1273" max="1273" width="5.77734375" customWidth="1"/>
    <col min="1274" max="1274" width="25.77734375" customWidth="1"/>
    <col min="1279" max="1279" width="25.77734375" customWidth="1"/>
    <col min="1525" max="1525" width="2.21875" customWidth="1"/>
    <col min="1526" max="1526" width="25.77734375" customWidth="1"/>
    <col min="1529" max="1529" width="5.77734375" customWidth="1"/>
    <col min="1530" max="1530" width="25.77734375" customWidth="1"/>
    <col min="1535" max="1535" width="25.77734375" customWidth="1"/>
    <col min="1781" max="1781" width="2.21875" customWidth="1"/>
    <col min="1782" max="1782" width="25.77734375" customWidth="1"/>
    <col min="1785" max="1785" width="5.77734375" customWidth="1"/>
    <col min="1786" max="1786" width="25.77734375" customWidth="1"/>
    <col min="1791" max="1791" width="25.77734375" customWidth="1"/>
    <col min="2037" max="2037" width="2.21875" customWidth="1"/>
    <col min="2038" max="2038" width="25.77734375" customWidth="1"/>
    <col min="2041" max="2041" width="5.77734375" customWidth="1"/>
    <col min="2042" max="2042" width="25.77734375" customWidth="1"/>
    <col min="2047" max="2047" width="25.77734375" customWidth="1"/>
    <col min="2293" max="2293" width="2.21875" customWidth="1"/>
    <col min="2294" max="2294" width="25.77734375" customWidth="1"/>
    <col min="2297" max="2297" width="5.77734375" customWidth="1"/>
    <col min="2298" max="2298" width="25.77734375" customWidth="1"/>
    <col min="2303" max="2303" width="25.77734375" customWidth="1"/>
    <col min="2549" max="2549" width="2.21875" customWidth="1"/>
    <col min="2550" max="2550" width="25.77734375" customWidth="1"/>
    <col min="2553" max="2553" width="5.77734375" customWidth="1"/>
    <col min="2554" max="2554" width="25.77734375" customWidth="1"/>
    <col min="2559" max="2559" width="25.77734375" customWidth="1"/>
    <col min="2805" max="2805" width="2.21875" customWidth="1"/>
    <col min="2806" max="2806" width="25.77734375" customWidth="1"/>
    <col min="2809" max="2809" width="5.77734375" customWidth="1"/>
    <col min="2810" max="2810" width="25.77734375" customWidth="1"/>
    <col min="2815" max="2815" width="25.77734375" customWidth="1"/>
    <col min="3061" max="3061" width="2.21875" customWidth="1"/>
    <col min="3062" max="3062" width="25.77734375" customWidth="1"/>
    <col min="3065" max="3065" width="5.77734375" customWidth="1"/>
    <col min="3066" max="3066" width="25.77734375" customWidth="1"/>
    <col min="3071" max="3071" width="25.77734375" customWidth="1"/>
    <col min="3317" max="3317" width="2.21875" customWidth="1"/>
    <col min="3318" max="3318" width="25.77734375" customWidth="1"/>
    <col min="3321" max="3321" width="5.77734375" customWidth="1"/>
    <col min="3322" max="3322" width="25.77734375" customWidth="1"/>
    <col min="3327" max="3327" width="25.77734375" customWidth="1"/>
    <col min="3573" max="3573" width="2.21875" customWidth="1"/>
    <col min="3574" max="3574" width="25.77734375" customWidth="1"/>
    <col min="3577" max="3577" width="5.77734375" customWidth="1"/>
    <col min="3578" max="3578" width="25.77734375" customWidth="1"/>
    <col min="3583" max="3583" width="25.77734375" customWidth="1"/>
    <col min="3829" max="3829" width="2.21875" customWidth="1"/>
    <col min="3830" max="3830" width="25.77734375" customWidth="1"/>
    <col min="3833" max="3833" width="5.77734375" customWidth="1"/>
    <col min="3834" max="3834" width="25.77734375" customWidth="1"/>
    <col min="3839" max="3839" width="25.77734375" customWidth="1"/>
    <col min="4085" max="4085" width="2.21875" customWidth="1"/>
    <col min="4086" max="4086" width="25.77734375" customWidth="1"/>
    <col min="4089" max="4089" width="5.77734375" customWidth="1"/>
    <col min="4090" max="4090" width="25.77734375" customWidth="1"/>
    <col min="4095" max="4095" width="25.77734375" customWidth="1"/>
    <col min="4341" max="4341" width="2.21875" customWidth="1"/>
    <col min="4342" max="4342" width="25.77734375" customWidth="1"/>
    <col min="4345" max="4345" width="5.77734375" customWidth="1"/>
    <col min="4346" max="4346" width="25.77734375" customWidth="1"/>
    <col min="4351" max="4351" width="25.77734375" customWidth="1"/>
    <col min="4597" max="4597" width="2.21875" customWidth="1"/>
    <col min="4598" max="4598" width="25.77734375" customWidth="1"/>
    <col min="4601" max="4601" width="5.77734375" customWidth="1"/>
    <col min="4602" max="4602" width="25.77734375" customWidth="1"/>
    <col min="4607" max="4607" width="25.77734375" customWidth="1"/>
    <col min="4853" max="4853" width="2.21875" customWidth="1"/>
    <col min="4854" max="4854" width="25.77734375" customWidth="1"/>
    <col min="4857" max="4857" width="5.77734375" customWidth="1"/>
    <col min="4858" max="4858" width="25.77734375" customWidth="1"/>
    <col min="4863" max="4863" width="25.77734375" customWidth="1"/>
    <col min="5109" max="5109" width="2.21875" customWidth="1"/>
    <col min="5110" max="5110" width="25.77734375" customWidth="1"/>
    <col min="5113" max="5113" width="5.77734375" customWidth="1"/>
    <col min="5114" max="5114" width="25.77734375" customWidth="1"/>
    <col min="5119" max="5119" width="25.77734375" customWidth="1"/>
    <col min="5365" max="5365" width="2.21875" customWidth="1"/>
    <col min="5366" max="5366" width="25.77734375" customWidth="1"/>
    <col min="5369" max="5369" width="5.77734375" customWidth="1"/>
    <col min="5370" max="5370" width="25.77734375" customWidth="1"/>
    <col min="5375" max="5375" width="25.77734375" customWidth="1"/>
    <col min="5621" max="5621" width="2.21875" customWidth="1"/>
    <col min="5622" max="5622" width="25.77734375" customWidth="1"/>
    <col min="5625" max="5625" width="5.77734375" customWidth="1"/>
    <col min="5626" max="5626" width="25.77734375" customWidth="1"/>
    <col min="5631" max="5631" width="25.77734375" customWidth="1"/>
    <col min="5877" max="5877" width="2.21875" customWidth="1"/>
    <col min="5878" max="5878" width="25.77734375" customWidth="1"/>
    <col min="5881" max="5881" width="5.77734375" customWidth="1"/>
    <col min="5882" max="5882" width="25.77734375" customWidth="1"/>
    <col min="5887" max="5887" width="25.77734375" customWidth="1"/>
    <col min="6133" max="6133" width="2.21875" customWidth="1"/>
    <col min="6134" max="6134" width="25.77734375" customWidth="1"/>
    <col min="6137" max="6137" width="5.77734375" customWidth="1"/>
    <col min="6138" max="6138" width="25.77734375" customWidth="1"/>
    <col min="6143" max="6143" width="25.77734375" customWidth="1"/>
    <col min="6389" max="6389" width="2.21875" customWidth="1"/>
    <col min="6390" max="6390" width="25.77734375" customWidth="1"/>
    <col min="6393" max="6393" width="5.77734375" customWidth="1"/>
    <col min="6394" max="6394" width="25.77734375" customWidth="1"/>
    <col min="6399" max="6399" width="25.77734375" customWidth="1"/>
    <col min="6645" max="6645" width="2.21875" customWidth="1"/>
    <col min="6646" max="6646" width="25.77734375" customWidth="1"/>
    <col min="6649" max="6649" width="5.77734375" customWidth="1"/>
    <col min="6650" max="6650" width="25.77734375" customWidth="1"/>
    <col min="6655" max="6655" width="25.77734375" customWidth="1"/>
    <col min="6901" max="6901" width="2.21875" customWidth="1"/>
    <col min="6902" max="6902" width="25.77734375" customWidth="1"/>
    <col min="6905" max="6905" width="5.77734375" customWidth="1"/>
    <col min="6906" max="6906" width="25.77734375" customWidth="1"/>
    <col min="6911" max="6911" width="25.77734375" customWidth="1"/>
    <col min="7157" max="7157" width="2.21875" customWidth="1"/>
    <col min="7158" max="7158" width="25.77734375" customWidth="1"/>
    <col min="7161" max="7161" width="5.77734375" customWidth="1"/>
    <col min="7162" max="7162" width="25.77734375" customWidth="1"/>
    <col min="7167" max="7167" width="25.77734375" customWidth="1"/>
    <col min="7413" max="7413" width="2.21875" customWidth="1"/>
    <col min="7414" max="7414" width="25.77734375" customWidth="1"/>
    <col min="7417" max="7417" width="5.77734375" customWidth="1"/>
    <col min="7418" max="7418" width="25.77734375" customWidth="1"/>
    <col min="7423" max="7423" width="25.77734375" customWidth="1"/>
    <col min="7669" max="7669" width="2.21875" customWidth="1"/>
    <col min="7670" max="7670" width="25.77734375" customWidth="1"/>
    <col min="7673" max="7673" width="5.77734375" customWidth="1"/>
    <col min="7674" max="7674" width="25.77734375" customWidth="1"/>
    <col min="7679" max="7679" width="25.77734375" customWidth="1"/>
    <col min="7925" max="7925" width="2.21875" customWidth="1"/>
    <col min="7926" max="7926" width="25.77734375" customWidth="1"/>
    <col min="7929" max="7929" width="5.77734375" customWidth="1"/>
    <col min="7930" max="7930" width="25.77734375" customWidth="1"/>
    <col min="7935" max="7935" width="25.77734375" customWidth="1"/>
    <col min="8181" max="8181" width="2.21875" customWidth="1"/>
    <col min="8182" max="8182" width="25.77734375" customWidth="1"/>
    <col min="8185" max="8185" width="5.77734375" customWidth="1"/>
    <col min="8186" max="8186" width="25.77734375" customWidth="1"/>
    <col min="8191" max="8191" width="25.77734375" customWidth="1"/>
    <col min="8437" max="8437" width="2.21875" customWidth="1"/>
    <col min="8438" max="8438" width="25.77734375" customWidth="1"/>
    <col min="8441" max="8441" width="5.77734375" customWidth="1"/>
    <col min="8442" max="8442" width="25.77734375" customWidth="1"/>
    <col min="8447" max="8447" width="25.77734375" customWidth="1"/>
    <col min="8693" max="8693" width="2.21875" customWidth="1"/>
    <col min="8694" max="8694" width="25.77734375" customWidth="1"/>
    <col min="8697" max="8697" width="5.77734375" customWidth="1"/>
    <col min="8698" max="8698" width="25.77734375" customWidth="1"/>
    <col min="8703" max="8703" width="25.77734375" customWidth="1"/>
    <col min="8949" max="8949" width="2.21875" customWidth="1"/>
    <col min="8950" max="8950" width="25.77734375" customWidth="1"/>
    <col min="8953" max="8953" width="5.77734375" customWidth="1"/>
    <col min="8954" max="8954" width="25.77734375" customWidth="1"/>
    <col min="8959" max="8959" width="25.77734375" customWidth="1"/>
    <col min="9205" max="9205" width="2.21875" customWidth="1"/>
    <col min="9206" max="9206" width="25.77734375" customWidth="1"/>
    <col min="9209" max="9209" width="5.77734375" customWidth="1"/>
    <col min="9210" max="9210" width="25.77734375" customWidth="1"/>
    <col min="9215" max="9215" width="25.77734375" customWidth="1"/>
    <col min="9461" max="9461" width="2.21875" customWidth="1"/>
    <col min="9462" max="9462" width="25.77734375" customWidth="1"/>
    <col min="9465" max="9465" width="5.77734375" customWidth="1"/>
    <col min="9466" max="9466" width="25.77734375" customWidth="1"/>
    <col min="9471" max="9471" width="25.77734375" customWidth="1"/>
    <col min="9717" max="9717" width="2.21875" customWidth="1"/>
    <col min="9718" max="9718" width="25.77734375" customWidth="1"/>
    <col min="9721" max="9721" width="5.77734375" customWidth="1"/>
    <col min="9722" max="9722" width="25.77734375" customWidth="1"/>
    <col min="9727" max="9727" width="25.77734375" customWidth="1"/>
    <col min="9973" max="9973" width="2.21875" customWidth="1"/>
    <col min="9974" max="9974" width="25.77734375" customWidth="1"/>
    <col min="9977" max="9977" width="5.77734375" customWidth="1"/>
    <col min="9978" max="9978" width="25.77734375" customWidth="1"/>
    <col min="9983" max="9983" width="25.77734375" customWidth="1"/>
    <col min="10229" max="10229" width="2.21875" customWidth="1"/>
    <col min="10230" max="10230" width="25.77734375" customWidth="1"/>
    <col min="10233" max="10233" width="5.77734375" customWidth="1"/>
    <col min="10234" max="10234" width="25.77734375" customWidth="1"/>
    <col min="10239" max="10239" width="25.77734375" customWidth="1"/>
    <col min="10485" max="10485" width="2.21875" customWidth="1"/>
    <col min="10486" max="10486" width="25.77734375" customWidth="1"/>
    <col min="10489" max="10489" width="5.77734375" customWidth="1"/>
    <col min="10490" max="10490" width="25.77734375" customWidth="1"/>
    <col min="10495" max="10495" width="25.77734375" customWidth="1"/>
    <col min="10741" max="10741" width="2.21875" customWidth="1"/>
    <col min="10742" max="10742" width="25.77734375" customWidth="1"/>
    <col min="10745" max="10745" width="5.77734375" customWidth="1"/>
    <col min="10746" max="10746" width="25.77734375" customWidth="1"/>
    <col min="10751" max="10751" width="25.77734375" customWidth="1"/>
    <col min="10997" max="10997" width="2.21875" customWidth="1"/>
    <col min="10998" max="10998" width="25.77734375" customWidth="1"/>
    <col min="11001" max="11001" width="5.77734375" customWidth="1"/>
    <col min="11002" max="11002" width="25.77734375" customWidth="1"/>
    <col min="11007" max="11007" width="25.77734375" customWidth="1"/>
    <col min="11253" max="11253" width="2.21875" customWidth="1"/>
    <col min="11254" max="11254" width="25.77734375" customWidth="1"/>
    <col min="11257" max="11257" width="5.77734375" customWidth="1"/>
    <col min="11258" max="11258" width="25.77734375" customWidth="1"/>
    <col min="11263" max="11263" width="25.77734375" customWidth="1"/>
    <col min="11509" max="11509" width="2.21875" customWidth="1"/>
    <col min="11510" max="11510" width="25.77734375" customWidth="1"/>
    <col min="11513" max="11513" width="5.77734375" customWidth="1"/>
    <col min="11514" max="11514" width="25.77734375" customWidth="1"/>
    <col min="11519" max="11519" width="25.77734375" customWidth="1"/>
    <col min="11765" max="11765" width="2.21875" customWidth="1"/>
    <col min="11766" max="11766" width="25.77734375" customWidth="1"/>
    <col min="11769" max="11769" width="5.77734375" customWidth="1"/>
    <col min="11770" max="11770" width="25.77734375" customWidth="1"/>
    <col min="11775" max="11775" width="25.77734375" customWidth="1"/>
    <col min="12021" max="12021" width="2.21875" customWidth="1"/>
    <col min="12022" max="12022" width="25.77734375" customWidth="1"/>
    <col min="12025" max="12025" width="5.77734375" customWidth="1"/>
    <col min="12026" max="12026" width="25.77734375" customWidth="1"/>
    <col min="12031" max="12031" width="25.77734375" customWidth="1"/>
    <col min="12277" max="12277" width="2.21875" customWidth="1"/>
    <col min="12278" max="12278" width="25.77734375" customWidth="1"/>
    <col min="12281" max="12281" width="5.77734375" customWidth="1"/>
    <col min="12282" max="12282" width="25.77734375" customWidth="1"/>
    <col min="12287" max="12287" width="25.77734375" customWidth="1"/>
    <col min="12533" max="12533" width="2.21875" customWidth="1"/>
    <col min="12534" max="12534" width="25.77734375" customWidth="1"/>
    <col min="12537" max="12537" width="5.77734375" customWidth="1"/>
    <col min="12538" max="12538" width="25.77734375" customWidth="1"/>
    <col min="12543" max="12543" width="25.77734375" customWidth="1"/>
    <col min="12789" max="12789" width="2.21875" customWidth="1"/>
    <col min="12790" max="12790" width="25.77734375" customWidth="1"/>
    <col min="12793" max="12793" width="5.77734375" customWidth="1"/>
    <col min="12794" max="12794" width="25.77734375" customWidth="1"/>
    <col min="12799" max="12799" width="25.77734375" customWidth="1"/>
    <col min="13045" max="13045" width="2.21875" customWidth="1"/>
    <col min="13046" max="13046" width="25.77734375" customWidth="1"/>
    <col min="13049" max="13049" width="5.77734375" customWidth="1"/>
    <col min="13050" max="13050" width="25.77734375" customWidth="1"/>
    <col min="13055" max="13055" width="25.77734375" customWidth="1"/>
    <col min="13301" max="13301" width="2.21875" customWidth="1"/>
    <col min="13302" max="13302" width="25.77734375" customWidth="1"/>
    <col min="13305" max="13305" width="5.77734375" customWidth="1"/>
    <col min="13306" max="13306" width="25.77734375" customWidth="1"/>
    <col min="13311" max="13311" width="25.77734375" customWidth="1"/>
    <col min="13557" max="13557" width="2.21875" customWidth="1"/>
    <col min="13558" max="13558" width="25.77734375" customWidth="1"/>
    <col min="13561" max="13561" width="5.77734375" customWidth="1"/>
    <col min="13562" max="13562" width="25.77734375" customWidth="1"/>
    <col min="13567" max="13567" width="25.77734375" customWidth="1"/>
    <col min="13813" max="13813" width="2.21875" customWidth="1"/>
    <col min="13814" max="13814" width="25.77734375" customWidth="1"/>
    <col min="13817" max="13817" width="5.77734375" customWidth="1"/>
    <col min="13818" max="13818" width="25.77734375" customWidth="1"/>
    <col min="13823" max="13823" width="25.77734375" customWidth="1"/>
    <col min="14069" max="14069" width="2.21875" customWidth="1"/>
    <col min="14070" max="14070" width="25.77734375" customWidth="1"/>
    <col min="14073" max="14073" width="5.77734375" customWidth="1"/>
    <col min="14074" max="14074" width="25.77734375" customWidth="1"/>
    <col min="14079" max="14079" width="25.77734375" customWidth="1"/>
    <col min="14325" max="14325" width="2.21875" customWidth="1"/>
    <col min="14326" max="14326" width="25.77734375" customWidth="1"/>
    <col min="14329" max="14329" width="5.77734375" customWidth="1"/>
    <col min="14330" max="14330" width="25.77734375" customWidth="1"/>
    <col min="14335" max="14335" width="25.77734375" customWidth="1"/>
    <col min="14581" max="14581" width="2.21875" customWidth="1"/>
    <col min="14582" max="14582" width="25.77734375" customWidth="1"/>
    <col min="14585" max="14585" width="5.77734375" customWidth="1"/>
    <col min="14586" max="14586" width="25.77734375" customWidth="1"/>
    <col min="14591" max="14591" width="25.77734375" customWidth="1"/>
    <col min="14837" max="14837" width="2.21875" customWidth="1"/>
    <col min="14838" max="14838" width="25.77734375" customWidth="1"/>
    <col min="14841" max="14841" width="5.77734375" customWidth="1"/>
    <col min="14842" max="14842" width="25.77734375" customWidth="1"/>
    <col min="14847" max="14847" width="25.77734375" customWidth="1"/>
    <col min="15093" max="15093" width="2.21875" customWidth="1"/>
    <col min="15094" max="15094" width="25.77734375" customWidth="1"/>
    <col min="15097" max="15097" width="5.77734375" customWidth="1"/>
    <col min="15098" max="15098" width="25.77734375" customWidth="1"/>
    <col min="15103" max="15103" width="25.77734375" customWidth="1"/>
    <col min="15349" max="15349" width="2.21875" customWidth="1"/>
    <col min="15350" max="15350" width="25.77734375" customWidth="1"/>
    <col min="15353" max="15353" width="5.77734375" customWidth="1"/>
    <col min="15354" max="15354" width="25.77734375" customWidth="1"/>
    <col min="15359" max="15359" width="25.77734375" customWidth="1"/>
    <col min="15605" max="15605" width="2.21875" customWidth="1"/>
    <col min="15606" max="15606" width="25.77734375" customWidth="1"/>
    <col min="15609" max="15609" width="5.77734375" customWidth="1"/>
    <col min="15610" max="15610" width="25.77734375" customWidth="1"/>
    <col min="15615" max="15615" width="25.77734375" customWidth="1"/>
    <col min="15861" max="15861" width="2.21875" customWidth="1"/>
    <col min="15862" max="15862" width="25.77734375" customWidth="1"/>
    <col min="15865" max="15865" width="5.77734375" customWidth="1"/>
    <col min="15866" max="15866" width="25.77734375" customWidth="1"/>
    <col min="15871" max="15871" width="25.77734375" customWidth="1"/>
    <col min="16117" max="16117" width="2.21875" customWidth="1"/>
    <col min="16118" max="16118" width="25.77734375" customWidth="1"/>
    <col min="16121" max="16121" width="5.77734375" customWidth="1"/>
    <col min="16122" max="16122" width="25.77734375" customWidth="1"/>
    <col min="16127" max="16127" width="25.77734375" customWidth="1"/>
  </cols>
  <sheetData>
    <row r="2" spans="2:10" ht="16.2" x14ac:dyDescent="0.2">
      <c r="B2" s="54" t="s">
        <v>946</v>
      </c>
      <c r="C2" s="55"/>
      <c r="D2" s="55"/>
      <c r="E2" s="55"/>
      <c r="F2" s="55"/>
      <c r="G2" s="55"/>
      <c r="H2" s="55"/>
      <c r="I2" s="55"/>
    </row>
    <row r="4" spans="2:10" s="112" customFormat="1" ht="37.049999999999997" customHeight="1" x14ac:dyDescent="0.15">
      <c r="B4" s="171" t="s">
        <v>377</v>
      </c>
      <c r="C4" s="172"/>
      <c r="D4" s="173"/>
      <c r="F4" s="171" t="s">
        <v>378</v>
      </c>
      <c r="G4" s="172"/>
      <c r="H4" s="173"/>
      <c r="I4" s="66"/>
      <c r="J4" s="66">
        <f>ROW()</f>
        <v>4</v>
      </c>
    </row>
    <row r="5" spans="2:10" s="21" customFormat="1" ht="13.2" customHeight="1" x14ac:dyDescent="0.15">
      <c r="B5" s="37"/>
      <c r="C5" s="38" t="s">
        <v>315</v>
      </c>
      <c r="D5" s="38" t="s">
        <v>316</v>
      </c>
      <c r="E5" s="34"/>
      <c r="F5" s="37"/>
      <c r="G5" s="38" t="s">
        <v>315</v>
      </c>
      <c r="H5" s="38" t="s">
        <v>316</v>
      </c>
      <c r="I5" s="66"/>
      <c r="J5" s="66"/>
    </row>
    <row r="6" spans="2:10" s="21" customFormat="1" ht="37.049999999999997" customHeight="1" x14ac:dyDescent="0.15">
      <c r="B6" s="51" t="s">
        <v>431</v>
      </c>
      <c r="C6" s="23">
        <v>21</v>
      </c>
      <c r="D6" s="40">
        <f>C6/$C$11</f>
        <v>4.2944785276073622E-2</v>
      </c>
      <c r="E6" s="34"/>
      <c r="F6" s="51" t="s">
        <v>432</v>
      </c>
      <c r="G6" s="23">
        <v>39</v>
      </c>
      <c r="H6" s="40">
        <f>G6/$G$11</f>
        <v>7.9754601226993863E-2</v>
      </c>
    </row>
    <row r="7" spans="2:10" s="21" customFormat="1" ht="37.049999999999997" customHeight="1" x14ac:dyDescent="0.15">
      <c r="B7" s="51" t="s">
        <v>443</v>
      </c>
      <c r="C7" s="23">
        <f>60-1</f>
        <v>59</v>
      </c>
      <c r="D7" s="40">
        <f>C7/$C$11</f>
        <v>0.12065439672801637</v>
      </c>
      <c r="E7" s="34"/>
      <c r="F7" s="51" t="s">
        <v>444</v>
      </c>
      <c r="G7" s="23">
        <f>56-2</f>
        <v>54</v>
      </c>
      <c r="H7" s="40">
        <f>G7/$G$11</f>
        <v>0.11042944785276074</v>
      </c>
    </row>
    <row r="8" spans="2:10" s="21" customFormat="1" ht="25.05" customHeight="1" x14ac:dyDescent="0.15">
      <c r="B8" s="51" t="s">
        <v>454</v>
      </c>
      <c r="C8" s="23">
        <f>124-2</f>
        <v>122</v>
      </c>
      <c r="D8" s="40">
        <f>C8/$C$11</f>
        <v>0.24948875255623723</v>
      </c>
      <c r="E8" s="34"/>
      <c r="F8" s="51" t="s">
        <v>455</v>
      </c>
      <c r="G8" s="23">
        <f>167-2</f>
        <v>165</v>
      </c>
      <c r="H8" s="40">
        <f>G8/$G$11</f>
        <v>0.33742331288343558</v>
      </c>
    </row>
    <row r="9" spans="2:10" s="21" customFormat="1" ht="13.2" customHeight="1" x14ac:dyDescent="0.15">
      <c r="B9" s="51" t="s">
        <v>464</v>
      </c>
      <c r="C9" s="23">
        <f>281-2</f>
        <v>279</v>
      </c>
      <c r="D9" s="40">
        <f>C9/$C$11</f>
        <v>0.57055214723926384</v>
      </c>
      <c r="E9" s="34"/>
      <c r="F9" s="51" t="s">
        <v>465</v>
      </c>
      <c r="G9" s="23">
        <f>222-1</f>
        <v>221</v>
      </c>
      <c r="H9" s="40">
        <f>G9/$G$11</f>
        <v>0.45194274028629855</v>
      </c>
    </row>
    <row r="10" spans="2:10" s="21" customFormat="1" ht="13.2" customHeight="1" x14ac:dyDescent="0.15">
      <c r="B10" s="51" t="s">
        <v>313</v>
      </c>
      <c r="C10" s="23">
        <v>8</v>
      </c>
      <c r="D10" s="40">
        <f>C10/$C$11</f>
        <v>1.6359918200408999E-2</v>
      </c>
      <c r="E10" s="34"/>
      <c r="F10" s="51" t="s">
        <v>313</v>
      </c>
      <c r="G10" s="23">
        <v>10</v>
      </c>
      <c r="H10" s="40">
        <f>G10/$G$11</f>
        <v>2.0449897750511249E-2</v>
      </c>
    </row>
    <row r="11" spans="2:10" s="21" customFormat="1" ht="13.2" customHeight="1" x14ac:dyDescent="0.15">
      <c r="B11" s="130" t="s">
        <v>270</v>
      </c>
      <c r="C11" s="23">
        <f>SUM(C6:C10)</f>
        <v>489</v>
      </c>
      <c r="D11" s="40">
        <f>SUM(D6:D10)</f>
        <v>1</v>
      </c>
      <c r="E11" s="34"/>
      <c r="F11" s="130" t="s">
        <v>270</v>
      </c>
      <c r="G11" s="23">
        <f>SUM(G6:G10)</f>
        <v>489</v>
      </c>
      <c r="H11" s="40">
        <f>SUM(H6:H10)</f>
        <v>1</v>
      </c>
    </row>
    <row r="12" spans="2:10" s="21" customFormat="1" x14ac:dyDescent="0.15">
      <c r="B12" s="66"/>
      <c r="C12" s="66"/>
      <c r="D12" s="66"/>
      <c r="E12" s="1"/>
      <c r="F12"/>
      <c r="G12"/>
      <c r="H12"/>
      <c r="I12" s="1"/>
      <c r="J12" s="1"/>
    </row>
    <row r="13" spans="2:10" s="21" customFormat="1" x14ac:dyDescent="0.15">
      <c r="B13" s="47"/>
      <c r="C13" s="66"/>
      <c r="D13" s="66"/>
      <c r="E13" s="66"/>
      <c r="F13"/>
      <c r="G13"/>
      <c r="H13"/>
      <c r="I13" s="66"/>
      <c r="J13" s="66"/>
    </row>
  </sheetData>
  <mergeCells count="2">
    <mergeCell ref="B4:D4"/>
    <mergeCell ref="F4:H4"/>
  </mergeCells>
  <phoneticPr fontId="5"/>
  <pageMargins left="0.7" right="0.7" top="0.75" bottom="0.75" header="0.3" footer="0.3"/>
  <pageSetup paperSize="9" scale="92"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I40"/>
  <sheetViews>
    <sheetView workbookViewId="0"/>
  </sheetViews>
  <sheetFormatPr defaultColWidth="12.6640625" defaultRowHeight="12" x14ac:dyDescent="0.15"/>
  <cols>
    <col min="1" max="1" width="2.21875" style="1" customWidth="1"/>
    <col min="2" max="2" width="12.6640625" style="1" customWidth="1"/>
    <col min="3" max="3" width="2.33203125" style="1" customWidth="1"/>
    <col min="4" max="16384" width="12.6640625" style="1"/>
  </cols>
  <sheetData>
    <row r="1" spans="2:9" ht="14.4" x14ac:dyDescent="0.2">
      <c r="B1" s="2" t="s">
        <v>0</v>
      </c>
      <c r="F1" s="3" t="s">
        <v>1</v>
      </c>
      <c r="G1" s="4">
        <v>41760</v>
      </c>
    </row>
    <row r="3" spans="2:9" x14ac:dyDescent="0.15">
      <c r="B3" s="5" t="s">
        <v>2</v>
      </c>
      <c r="C3" s="6" t="s">
        <v>3</v>
      </c>
      <c r="D3" s="7"/>
      <c r="E3" s="7"/>
      <c r="F3" s="7"/>
      <c r="G3" s="8"/>
    </row>
    <row r="4" spans="2:9" x14ac:dyDescent="0.15">
      <c r="B4" s="5" t="s">
        <v>4</v>
      </c>
      <c r="C4" s="6" t="s">
        <v>5</v>
      </c>
      <c r="D4" s="7"/>
      <c r="E4" s="7"/>
      <c r="F4" s="7"/>
      <c r="G4" s="8"/>
    </row>
    <row r="5" spans="2:9" x14ac:dyDescent="0.15">
      <c r="B5" s="5" t="s">
        <v>6</v>
      </c>
      <c r="C5" s="6" t="s">
        <v>7</v>
      </c>
      <c r="D5" s="7"/>
      <c r="E5" s="7"/>
      <c r="F5" s="7"/>
      <c r="G5" s="8"/>
    </row>
    <row r="6" spans="2:9" x14ac:dyDescent="0.15">
      <c r="B6" s="5" t="s">
        <v>8</v>
      </c>
      <c r="C6" s="185">
        <v>59</v>
      </c>
      <c r="D6" s="186"/>
    </row>
    <row r="8" spans="2:9" x14ac:dyDescent="0.15">
      <c r="B8" s="5" t="s">
        <v>9</v>
      </c>
      <c r="C8" s="9" t="s">
        <v>10</v>
      </c>
      <c r="D8" s="10"/>
      <c r="E8" s="10"/>
      <c r="F8" s="11"/>
    </row>
    <row r="9" spans="2:9" x14ac:dyDescent="0.15">
      <c r="B9" s="5" t="s">
        <v>11</v>
      </c>
      <c r="C9" s="183" t="s">
        <v>12</v>
      </c>
      <c r="D9" s="184"/>
      <c r="E9" s="12" t="s">
        <v>13</v>
      </c>
      <c r="F9" s="12" t="s">
        <v>14</v>
      </c>
      <c r="G9" s="12" t="s">
        <v>15</v>
      </c>
      <c r="H9" s="12" t="s">
        <v>16</v>
      </c>
      <c r="I9" s="12" t="s">
        <v>17</v>
      </c>
    </row>
    <row r="10" spans="2:9" x14ac:dyDescent="0.15">
      <c r="B10" s="5" t="s">
        <v>18</v>
      </c>
      <c r="C10" s="187">
        <v>0</v>
      </c>
      <c r="D10" s="188"/>
      <c r="E10" s="23">
        <v>15</v>
      </c>
      <c r="F10" s="23">
        <v>10</v>
      </c>
      <c r="G10" s="23">
        <v>8</v>
      </c>
      <c r="H10" s="23">
        <v>22</v>
      </c>
      <c r="I10" s="23">
        <v>4</v>
      </c>
    </row>
    <row r="12" spans="2:9" x14ac:dyDescent="0.15">
      <c r="B12" s="5" t="s">
        <v>23</v>
      </c>
      <c r="C12" s="9" t="s">
        <v>19</v>
      </c>
      <c r="D12" s="10"/>
      <c r="E12" s="10"/>
      <c r="F12" s="11"/>
    </row>
    <row r="13" spans="2:9" x14ac:dyDescent="0.15">
      <c r="B13" s="5"/>
      <c r="C13" s="175"/>
      <c r="D13" s="176"/>
      <c r="E13" s="5" t="s">
        <v>24</v>
      </c>
      <c r="F13" s="12" t="s">
        <v>12</v>
      </c>
      <c r="G13" s="12" t="s">
        <v>20</v>
      </c>
      <c r="H13" s="12" t="s">
        <v>21</v>
      </c>
      <c r="I13" s="12" t="s">
        <v>22</v>
      </c>
    </row>
    <row r="14" spans="2:9" x14ac:dyDescent="0.15">
      <c r="B14" s="5"/>
      <c r="C14" s="175" t="s">
        <v>11</v>
      </c>
      <c r="D14" s="176"/>
      <c r="E14" s="5" t="s">
        <v>18</v>
      </c>
      <c r="F14" s="24">
        <v>0</v>
      </c>
      <c r="G14" s="24">
        <v>0</v>
      </c>
      <c r="H14" s="24">
        <v>0</v>
      </c>
      <c r="I14" s="24">
        <v>0</v>
      </c>
    </row>
    <row r="15" spans="2:9" x14ac:dyDescent="0.15">
      <c r="B15" s="22"/>
      <c r="C15" s="183" t="s">
        <v>17</v>
      </c>
      <c r="D15" s="184"/>
      <c r="E15" s="24">
        <v>0</v>
      </c>
      <c r="F15" s="23">
        <v>0</v>
      </c>
      <c r="G15" s="23">
        <v>3</v>
      </c>
      <c r="H15" s="23">
        <v>0</v>
      </c>
      <c r="I15" s="23">
        <v>2</v>
      </c>
    </row>
    <row r="17" spans="2:9" x14ac:dyDescent="0.15">
      <c r="B17" s="5" t="s">
        <v>23</v>
      </c>
      <c r="C17" s="13" t="s">
        <v>19</v>
      </c>
      <c r="D17" s="14"/>
      <c r="E17" s="14"/>
      <c r="F17" s="15"/>
    </row>
    <row r="18" spans="2:9" x14ac:dyDescent="0.15">
      <c r="B18" s="5"/>
      <c r="C18" s="175"/>
      <c r="D18" s="176"/>
      <c r="E18" s="5" t="s">
        <v>24</v>
      </c>
      <c r="F18" s="12" t="s">
        <v>12</v>
      </c>
      <c r="G18" s="12" t="s">
        <v>20</v>
      </c>
      <c r="H18" s="12" t="s">
        <v>21</v>
      </c>
      <c r="I18" s="12" t="s">
        <v>22</v>
      </c>
    </row>
    <row r="19" spans="2:9" x14ac:dyDescent="0.15">
      <c r="B19" s="16"/>
      <c r="C19" s="175" t="s">
        <v>11</v>
      </c>
      <c r="D19" s="176"/>
      <c r="E19" s="5" t="s">
        <v>18</v>
      </c>
      <c r="F19" s="24">
        <v>0</v>
      </c>
      <c r="G19" s="24">
        <v>0</v>
      </c>
      <c r="H19" s="24">
        <v>0</v>
      </c>
      <c r="I19" s="24">
        <v>0</v>
      </c>
    </row>
    <row r="20" spans="2:9" ht="12" customHeight="1" x14ac:dyDescent="0.15">
      <c r="B20" s="177" t="s">
        <v>25</v>
      </c>
      <c r="C20" s="181" t="s">
        <v>26</v>
      </c>
      <c r="D20" s="182"/>
      <c r="E20" s="25">
        <v>0</v>
      </c>
      <c r="F20" s="26">
        <f>SUM(F21:F26)</f>
        <v>0</v>
      </c>
      <c r="G20" s="26">
        <f>SUM(G21:G26)</f>
        <v>0</v>
      </c>
      <c r="H20" s="26">
        <f>SUM(H21:H26)</f>
        <v>0</v>
      </c>
      <c r="I20" s="26">
        <f>SUM(I21:I26)</f>
        <v>0</v>
      </c>
    </row>
    <row r="21" spans="2:9" x14ac:dyDescent="0.15">
      <c r="B21" s="178"/>
      <c r="C21" s="17"/>
      <c r="D21" s="18" t="s">
        <v>12</v>
      </c>
      <c r="E21" s="27">
        <v>0</v>
      </c>
      <c r="F21" s="28">
        <v>0</v>
      </c>
      <c r="G21" s="28">
        <v>0</v>
      </c>
      <c r="H21" s="28">
        <v>0</v>
      </c>
      <c r="I21" s="28">
        <v>0</v>
      </c>
    </row>
    <row r="22" spans="2:9" x14ac:dyDescent="0.15">
      <c r="B22" s="178"/>
      <c r="C22" s="17"/>
      <c r="D22" s="18" t="s">
        <v>13</v>
      </c>
      <c r="E22" s="27">
        <v>0</v>
      </c>
      <c r="F22" s="28">
        <v>0</v>
      </c>
      <c r="G22" s="28">
        <v>0</v>
      </c>
      <c r="H22" s="28">
        <v>0</v>
      </c>
      <c r="I22" s="28">
        <v>0</v>
      </c>
    </row>
    <row r="23" spans="2:9" x14ac:dyDescent="0.15">
      <c r="B23" s="178"/>
      <c r="C23" s="17"/>
      <c r="D23" s="18" t="s">
        <v>14</v>
      </c>
      <c r="E23" s="27">
        <v>0</v>
      </c>
      <c r="F23" s="28">
        <v>0</v>
      </c>
      <c r="G23" s="28">
        <v>0</v>
      </c>
      <c r="H23" s="28">
        <v>0</v>
      </c>
      <c r="I23" s="28">
        <v>0</v>
      </c>
    </row>
    <row r="24" spans="2:9" x14ac:dyDescent="0.15">
      <c r="B24" s="178"/>
      <c r="C24" s="17"/>
      <c r="D24" s="18" t="s">
        <v>15</v>
      </c>
      <c r="E24" s="27">
        <v>0</v>
      </c>
      <c r="F24" s="28">
        <v>0</v>
      </c>
      <c r="G24" s="28">
        <v>0</v>
      </c>
      <c r="H24" s="28">
        <v>0</v>
      </c>
      <c r="I24" s="28">
        <v>0</v>
      </c>
    </row>
    <row r="25" spans="2:9" x14ac:dyDescent="0.15">
      <c r="B25" s="178"/>
      <c r="C25" s="17"/>
      <c r="D25" s="18" t="s">
        <v>16</v>
      </c>
      <c r="E25" s="27">
        <v>0</v>
      </c>
      <c r="F25" s="28">
        <v>0</v>
      </c>
      <c r="G25" s="28">
        <v>0</v>
      </c>
      <c r="H25" s="28">
        <v>0</v>
      </c>
      <c r="I25" s="28">
        <v>0</v>
      </c>
    </row>
    <row r="26" spans="2:9" x14ac:dyDescent="0.15">
      <c r="B26" s="178"/>
      <c r="C26" s="19"/>
      <c r="D26" s="20" t="s">
        <v>17</v>
      </c>
      <c r="E26" s="29">
        <v>0</v>
      </c>
      <c r="F26" s="30">
        <v>0</v>
      </c>
      <c r="G26" s="30">
        <v>0</v>
      </c>
      <c r="H26" s="30">
        <v>0</v>
      </c>
      <c r="I26" s="30">
        <v>0</v>
      </c>
    </row>
    <row r="27" spans="2:9" ht="12" customHeight="1" x14ac:dyDescent="0.15">
      <c r="B27" s="178"/>
      <c r="C27" s="181" t="s">
        <v>27</v>
      </c>
      <c r="D27" s="182"/>
      <c r="E27" s="25">
        <f t="shared" ref="E27:E40" si="0">SUM(F27:I27)</f>
        <v>48</v>
      </c>
      <c r="F27" s="26">
        <f>SUM(F28:F33)</f>
        <v>0</v>
      </c>
      <c r="G27" s="26">
        <f>SUM(G28:G33)</f>
        <v>21</v>
      </c>
      <c r="H27" s="26">
        <f>SUM(H28:H33)</f>
        <v>13</v>
      </c>
      <c r="I27" s="26">
        <f>SUM(I28:I33)</f>
        <v>14</v>
      </c>
    </row>
    <row r="28" spans="2:9" x14ac:dyDescent="0.15">
      <c r="B28" s="178"/>
      <c r="C28" s="17"/>
      <c r="D28" s="18" t="s">
        <v>12</v>
      </c>
      <c r="E28" s="27">
        <f t="shared" si="0"/>
        <v>0</v>
      </c>
      <c r="F28" s="28">
        <v>0</v>
      </c>
      <c r="G28" s="28">
        <v>0</v>
      </c>
      <c r="H28" s="28">
        <v>0</v>
      </c>
      <c r="I28" s="28">
        <v>0</v>
      </c>
    </row>
    <row r="29" spans="2:9" x14ac:dyDescent="0.15">
      <c r="B29" s="178"/>
      <c r="C29" s="17"/>
      <c r="D29" s="18" t="s">
        <v>13</v>
      </c>
      <c r="E29" s="27">
        <f t="shared" si="0"/>
        <v>13</v>
      </c>
      <c r="F29" s="28">
        <v>0</v>
      </c>
      <c r="G29" s="28">
        <v>12</v>
      </c>
      <c r="H29" s="28">
        <v>0</v>
      </c>
      <c r="I29" s="28">
        <v>1</v>
      </c>
    </row>
    <row r="30" spans="2:9" x14ac:dyDescent="0.15">
      <c r="B30" s="178"/>
      <c r="C30" s="17"/>
      <c r="D30" s="18" t="s">
        <v>14</v>
      </c>
      <c r="E30" s="27">
        <f t="shared" si="0"/>
        <v>15</v>
      </c>
      <c r="F30" s="28">
        <v>0</v>
      </c>
      <c r="G30" s="28">
        <v>2</v>
      </c>
      <c r="H30" s="28">
        <v>4</v>
      </c>
      <c r="I30" s="28">
        <v>9</v>
      </c>
    </row>
    <row r="31" spans="2:9" x14ac:dyDescent="0.15">
      <c r="B31" s="178"/>
      <c r="C31" s="17"/>
      <c r="D31" s="18" t="s">
        <v>15</v>
      </c>
      <c r="E31" s="27">
        <f t="shared" si="0"/>
        <v>9</v>
      </c>
      <c r="F31" s="28">
        <v>0</v>
      </c>
      <c r="G31" s="28">
        <v>0</v>
      </c>
      <c r="H31" s="28">
        <v>9</v>
      </c>
      <c r="I31" s="28">
        <v>0</v>
      </c>
    </row>
    <row r="32" spans="2:9" x14ac:dyDescent="0.15">
      <c r="B32" s="178"/>
      <c r="C32" s="17"/>
      <c r="D32" s="18" t="s">
        <v>16</v>
      </c>
      <c r="E32" s="27">
        <f t="shared" si="0"/>
        <v>8</v>
      </c>
      <c r="F32" s="28">
        <v>0</v>
      </c>
      <c r="G32" s="28">
        <v>5</v>
      </c>
      <c r="H32" s="28">
        <v>0</v>
      </c>
      <c r="I32" s="28">
        <v>3</v>
      </c>
    </row>
    <row r="33" spans="2:9" x14ac:dyDescent="0.15">
      <c r="B33" s="178"/>
      <c r="C33" s="19"/>
      <c r="D33" s="20" t="s">
        <v>17</v>
      </c>
      <c r="E33" s="29">
        <f t="shared" si="0"/>
        <v>3</v>
      </c>
      <c r="F33" s="30">
        <v>0</v>
      </c>
      <c r="G33" s="30">
        <v>2</v>
      </c>
      <c r="H33" s="30">
        <v>0</v>
      </c>
      <c r="I33" s="30">
        <v>1</v>
      </c>
    </row>
    <row r="34" spans="2:9" ht="12" customHeight="1" x14ac:dyDescent="0.15">
      <c r="B34" s="179"/>
      <c r="C34" s="181" t="s">
        <v>28</v>
      </c>
      <c r="D34" s="182"/>
      <c r="E34" s="25">
        <f t="shared" si="0"/>
        <v>11</v>
      </c>
      <c r="F34" s="26">
        <f>SUM(F35:F40)</f>
        <v>0</v>
      </c>
      <c r="G34" s="26">
        <f>SUM(G35:G40)</f>
        <v>4</v>
      </c>
      <c r="H34" s="26">
        <f>SUM(H35:H40)</f>
        <v>2</v>
      </c>
      <c r="I34" s="26">
        <f>SUM(I35:I40)</f>
        <v>5</v>
      </c>
    </row>
    <row r="35" spans="2:9" x14ac:dyDescent="0.15">
      <c r="B35" s="179"/>
      <c r="C35" s="17"/>
      <c r="D35" s="18" t="s">
        <v>12</v>
      </c>
      <c r="E35" s="27">
        <f t="shared" si="0"/>
        <v>0</v>
      </c>
      <c r="F35" s="28">
        <v>0</v>
      </c>
      <c r="G35" s="28">
        <v>0</v>
      </c>
      <c r="H35" s="28">
        <v>0</v>
      </c>
      <c r="I35" s="28">
        <v>0</v>
      </c>
    </row>
    <row r="36" spans="2:9" x14ac:dyDescent="0.15">
      <c r="B36" s="179"/>
      <c r="C36" s="17"/>
      <c r="D36" s="18" t="s">
        <v>13</v>
      </c>
      <c r="E36" s="27">
        <f t="shared" si="0"/>
        <v>9</v>
      </c>
      <c r="F36" s="28">
        <v>0</v>
      </c>
      <c r="G36" s="28">
        <v>3</v>
      </c>
      <c r="H36" s="28">
        <v>2</v>
      </c>
      <c r="I36" s="28">
        <v>4</v>
      </c>
    </row>
    <row r="37" spans="2:9" x14ac:dyDescent="0.15">
      <c r="B37" s="179"/>
      <c r="C37" s="17"/>
      <c r="D37" s="18" t="s">
        <v>14</v>
      </c>
      <c r="E37" s="27">
        <f t="shared" si="0"/>
        <v>0</v>
      </c>
      <c r="F37" s="28">
        <v>0</v>
      </c>
      <c r="G37" s="28">
        <v>0</v>
      </c>
      <c r="H37" s="28">
        <v>0</v>
      </c>
      <c r="I37" s="28">
        <v>0</v>
      </c>
    </row>
    <row r="38" spans="2:9" x14ac:dyDescent="0.15">
      <c r="B38" s="179"/>
      <c r="C38" s="17"/>
      <c r="D38" s="18" t="s">
        <v>15</v>
      </c>
      <c r="E38" s="27">
        <f t="shared" si="0"/>
        <v>0</v>
      </c>
      <c r="F38" s="28">
        <v>0</v>
      </c>
      <c r="G38" s="28">
        <v>0</v>
      </c>
      <c r="H38" s="28">
        <v>0</v>
      </c>
      <c r="I38" s="28">
        <v>0</v>
      </c>
    </row>
    <row r="39" spans="2:9" x14ac:dyDescent="0.15">
      <c r="B39" s="179"/>
      <c r="C39" s="17"/>
      <c r="D39" s="18" t="s">
        <v>16</v>
      </c>
      <c r="E39" s="27">
        <f t="shared" si="0"/>
        <v>0</v>
      </c>
      <c r="F39" s="28">
        <v>0</v>
      </c>
      <c r="G39" s="28">
        <v>0</v>
      </c>
      <c r="H39" s="28">
        <v>0</v>
      </c>
      <c r="I39" s="28">
        <v>0</v>
      </c>
    </row>
    <row r="40" spans="2:9" x14ac:dyDescent="0.15">
      <c r="B40" s="180"/>
      <c r="C40" s="19"/>
      <c r="D40" s="20" t="s">
        <v>17</v>
      </c>
      <c r="E40" s="29">
        <f t="shared" si="0"/>
        <v>2</v>
      </c>
      <c r="F40" s="30">
        <v>0</v>
      </c>
      <c r="G40" s="30">
        <v>1</v>
      </c>
      <c r="H40" s="30">
        <v>0</v>
      </c>
      <c r="I40" s="30">
        <v>1</v>
      </c>
    </row>
  </sheetData>
  <customSheetViews>
    <customSheetView guid="{36DFB2B2-93D8-46A9-AFC3-E508B43C805C}" state="veryHidden">
      <pageMargins left="0.7" right="0.7" top="0.75" bottom="0.75" header="0.3" footer="0.3"/>
    </customSheetView>
    <customSheetView guid="{06310647-DABE-40A8-B86C-EB91299A2A3E}" state="veryHidden">
      <pageMargins left="0.7" right="0.7" top="0.75" bottom="0.75" header="0.3" footer="0.3"/>
    </customSheetView>
  </customSheetViews>
  <mergeCells count="12">
    <mergeCell ref="C15:D15"/>
    <mergeCell ref="C6:D6"/>
    <mergeCell ref="C9:D9"/>
    <mergeCell ref="C10:D10"/>
    <mergeCell ref="C13:D13"/>
    <mergeCell ref="C14:D14"/>
    <mergeCell ref="C18:D18"/>
    <mergeCell ref="C19:D19"/>
    <mergeCell ref="B20:B40"/>
    <mergeCell ref="C20:D20"/>
    <mergeCell ref="C27:D27"/>
    <mergeCell ref="C34:D34"/>
  </mergeCells>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2" x14ac:dyDescent="0.2"/>
  <sheetData/>
  <customSheetViews>
    <customSheetView guid="{36DFB2B2-93D8-46A9-AFC3-E508B43C805C}" state="veryHidden">
      <pageMargins left="0.7" right="0.7" top="0.75" bottom="0.75" header="0.3" footer="0.3"/>
    </customSheetView>
    <customSheetView guid="{06310647-DABE-40A8-B86C-EB91299A2A3E}" state="veryHidden">
      <pageMargins left="0.7" right="0.7" top="0.75" bottom="0.75" header="0.3" footer="0.3"/>
    </customSheetView>
  </customSheetView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80E62-85A5-498F-83D5-02421C2D863A}">
  <sheetPr codeName="Sheet6">
    <tabColor rgb="FFFF0000"/>
    <pageSetUpPr fitToPage="1"/>
  </sheetPr>
  <dimension ref="B2:J58"/>
  <sheetViews>
    <sheetView view="pageBreakPreview" zoomScaleNormal="100" zoomScaleSheetLayoutView="100" workbookViewId="0">
      <selection activeCell="C19" sqref="C19"/>
    </sheetView>
  </sheetViews>
  <sheetFormatPr defaultRowHeight="13.2" x14ac:dyDescent="0.2"/>
  <cols>
    <col min="1" max="1" width="2.77734375" customWidth="1"/>
    <col min="2" max="2" width="20.77734375" customWidth="1"/>
    <col min="3" max="3" width="60.77734375" style="83" customWidth="1"/>
    <col min="4" max="4" width="3.77734375" customWidth="1"/>
    <col min="5" max="5" width="20.77734375" customWidth="1"/>
    <col min="6" max="6" width="60.77734375" style="83" customWidth="1"/>
    <col min="7" max="12" width="20.77734375" customWidth="1"/>
    <col min="257" max="257" width="2.109375" customWidth="1"/>
    <col min="258" max="258" width="20.77734375" customWidth="1"/>
    <col min="259" max="259" width="60.77734375" customWidth="1"/>
    <col min="260" max="260" width="3.6640625" customWidth="1"/>
    <col min="261" max="261" width="20.77734375" customWidth="1"/>
    <col min="262" max="262" width="60.77734375" customWidth="1"/>
    <col min="263" max="268" width="20.77734375" customWidth="1"/>
    <col min="513" max="513" width="2.109375" customWidth="1"/>
    <col min="514" max="514" width="20.77734375" customWidth="1"/>
    <col min="515" max="515" width="60.77734375" customWidth="1"/>
    <col min="516" max="516" width="3.6640625" customWidth="1"/>
    <col min="517" max="517" width="20.77734375" customWidth="1"/>
    <col min="518" max="518" width="60.77734375" customWidth="1"/>
    <col min="519" max="524" width="20.77734375" customWidth="1"/>
    <col min="769" max="769" width="2.109375" customWidth="1"/>
    <col min="770" max="770" width="20.77734375" customWidth="1"/>
    <col min="771" max="771" width="60.77734375" customWidth="1"/>
    <col min="772" max="772" width="3.6640625" customWidth="1"/>
    <col min="773" max="773" width="20.77734375" customWidth="1"/>
    <col min="774" max="774" width="60.77734375" customWidth="1"/>
    <col min="775" max="780" width="20.77734375" customWidth="1"/>
    <col min="1025" max="1025" width="2.109375" customWidth="1"/>
    <col min="1026" max="1026" width="20.77734375" customWidth="1"/>
    <col min="1027" max="1027" width="60.77734375" customWidth="1"/>
    <col min="1028" max="1028" width="3.6640625" customWidth="1"/>
    <col min="1029" max="1029" width="20.77734375" customWidth="1"/>
    <col min="1030" max="1030" width="60.77734375" customWidth="1"/>
    <col min="1031" max="1036" width="20.77734375" customWidth="1"/>
    <col min="1281" max="1281" width="2.109375" customWidth="1"/>
    <col min="1282" max="1282" width="20.77734375" customWidth="1"/>
    <col min="1283" max="1283" width="60.77734375" customWidth="1"/>
    <col min="1284" max="1284" width="3.6640625" customWidth="1"/>
    <col min="1285" max="1285" width="20.77734375" customWidth="1"/>
    <col min="1286" max="1286" width="60.77734375" customWidth="1"/>
    <col min="1287" max="1292" width="20.77734375" customWidth="1"/>
    <col min="1537" max="1537" width="2.109375" customWidth="1"/>
    <col min="1538" max="1538" width="20.77734375" customWidth="1"/>
    <col min="1539" max="1539" width="60.77734375" customWidth="1"/>
    <col min="1540" max="1540" width="3.6640625" customWidth="1"/>
    <col min="1541" max="1541" width="20.77734375" customWidth="1"/>
    <col min="1542" max="1542" width="60.77734375" customWidth="1"/>
    <col min="1543" max="1548" width="20.77734375" customWidth="1"/>
    <col min="1793" max="1793" width="2.109375" customWidth="1"/>
    <col min="1794" max="1794" width="20.77734375" customWidth="1"/>
    <col min="1795" max="1795" width="60.77734375" customWidth="1"/>
    <col min="1796" max="1796" width="3.6640625" customWidth="1"/>
    <col min="1797" max="1797" width="20.77734375" customWidth="1"/>
    <col min="1798" max="1798" width="60.77734375" customWidth="1"/>
    <col min="1799" max="1804" width="20.77734375" customWidth="1"/>
    <col min="2049" max="2049" width="2.109375" customWidth="1"/>
    <col min="2050" max="2050" width="20.77734375" customWidth="1"/>
    <col min="2051" max="2051" width="60.77734375" customWidth="1"/>
    <col min="2052" max="2052" width="3.6640625" customWidth="1"/>
    <col min="2053" max="2053" width="20.77734375" customWidth="1"/>
    <col min="2054" max="2054" width="60.77734375" customWidth="1"/>
    <col min="2055" max="2060" width="20.77734375" customWidth="1"/>
    <col min="2305" max="2305" width="2.109375" customWidth="1"/>
    <col min="2306" max="2306" width="20.77734375" customWidth="1"/>
    <col min="2307" max="2307" width="60.77734375" customWidth="1"/>
    <col min="2308" max="2308" width="3.6640625" customWidth="1"/>
    <col min="2309" max="2309" width="20.77734375" customWidth="1"/>
    <col min="2310" max="2310" width="60.77734375" customWidth="1"/>
    <col min="2311" max="2316" width="20.77734375" customWidth="1"/>
    <col min="2561" max="2561" width="2.109375" customWidth="1"/>
    <col min="2562" max="2562" width="20.77734375" customWidth="1"/>
    <col min="2563" max="2563" width="60.77734375" customWidth="1"/>
    <col min="2564" max="2564" width="3.6640625" customWidth="1"/>
    <col min="2565" max="2565" width="20.77734375" customWidth="1"/>
    <col min="2566" max="2566" width="60.77734375" customWidth="1"/>
    <col min="2567" max="2572" width="20.77734375" customWidth="1"/>
    <col min="2817" max="2817" width="2.109375" customWidth="1"/>
    <col min="2818" max="2818" width="20.77734375" customWidth="1"/>
    <col min="2819" max="2819" width="60.77734375" customWidth="1"/>
    <col min="2820" max="2820" width="3.6640625" customWidth="1"/>
    <col min="2821" max="2821" width="20.77734375" customWidth="1"/>
    <col min="2822" max="2822" width="60.77734375" customWidth="1"/>
    <col min="2823" max="2828" width="20.77734375" customWidth="1"/>
    <col min="3073" max="3073" width="2.109375" customWidth="1"/>
    <col min="3074" max="3074" width="20.77734375" customWidth="1"/>
    <col min="3075" max="3075" width="60.77734375" customWidth="1"/>
    <col min="3076" max="3076" width="3.6640625" customWidth="1"/>
    <col min="3077" max="3077" width="20.77734375" customWidth="1"/>
    <col min="3078" max="3078" width="60.77734375" customWidth="1"/>
    <col min="3079" max="3084" width="20.77734375" customWidth="1"/>
    <col min="3329" max="3329" width="2.109375" customWidth="1"/>
    <col min="3330" max="3330" width="20.77734375" customWidth="1"/>
    <col min="3331" max="3331" width="60.77734375" customWidth="1"/>
    <col min="3332" max="3332" width="3.6640625" customWidth="1"/>
    <col min="3333" max="3333" width="20.77734375" customWidth="1"/>
    <col min="3334" max="3334" width="60.77734375" customWidth="1"/>
    <col min="3335" max="3340" width="20.77734375" customWidth="1"/>
    <col min="3585" max="3585" width="2.109375" customWidth="1"/>
    <col min="3586" max="3586" width="20.77734375" customWidth="1"/>
    <col min="3587" max="3587" width="60.77734375" customWidth="1"/>
    <col min="3588" max="3588" width="3.6640625" customWidth="1"/>
    <col min="3589" max="3589" width="20.77734375" customWidth="1"/>
    <col min="3590" max="3590" width="60.77734375" customWidth="1"/>
    <col min="3591" max="3596" width="20.77734375" customWidth="1"/>
    <col min="3841" max="3841" width="2.109375" customWidth="1"/>
    <col min="3842" max="3842" width="20.77734375" customWidth="1"/>
    <col min="3843" max="3843" width="60.77734375" customWidth="1"/>
    <col min="3844" max="3844" width="3.6640625" customWidth="1"/>
    <col min="3845" max="3845" width="20.77734375" customWidth="1"/>
    <col min="3846" max="3846" width="60.77734375" customWidth="1"/>
    <col min="3847" max="3852" width="20.77734375" customWidth="1"/>
    <col min="4097" max="4097" width="2.109375" customWidth="1"/>
    <col min="4098" max="4098" width="20.77734375" customWidth="1"/>
    <col min="4099" max="4099" width="60.77734375" customWidth="1"/>
    <col min="4100" max="4100" width="3.6640625" customWidth="1"/>
    <col min="4101" max="4101" width="20.77734375" customWidth="1"/>
    <col min="4102" max="4102" width="60.77734375" customWidth="1"/>
    <col min="4103" max="4108" width="20.77734375" customWidth="1"/>
    <col min="4353" max="4353" width="2.109375" customWidth="1"/>
    <col min="4354" max="4354" width="20.77734375" customWidth="1"/>
    <col min="4355" max="4355" width="60.77734375" customWidth="1"/>
    <col min="4356" max="4356" width="3.6640625" customWidth="1"/>
    <col min="4357" max="4357" width="20.77734375" customWidth="1"/>
    <col min="4358" max="4358" width="60.77734375" customWidth="1"/>
    <col min="4359" max="4364" width="20.77734375" customWidth="1"/>
    <col min="4609" max="4609" width="2.109375" customWidth="1"/>
    <col min="4610" max="4610" width="20.77734375" customWidth="1"/>
    <col min="4611" max="4611" width="60.77734375" customWidth="1"/>
    <col min="4612" max="4612" width="3.6640625" customWidth="1"/>
    <col min="4613" max="4613" width="20.77734375" customWidth="1"/>
    <col min="4614" max="4614" width="60.77734375" customWidth="1"/>
    <col min="4615" max="4620" width="20.77734375" customWidth="1"/>
    <col min="4865" max="4865" width="2.109375" customWidth="1"/>
    <col min="4866" max="4866" width="20.77734375" customWidth="1"/>
    <col min="4867" max="4867" width="60.77734375" customWidth="1"/>
    <col min="4868" max="4868" width="3.6640625" customWidth="1"/>
    <col min="4869" max="4869" width="20.77734375" customWidth="1"/>
    <col min="4870" max="4870" width="60.77734375" customWidth="1"/>
    <col min="4871" max="4876" width="20.77734375" customWidth="1"/>
    <col min="5121" max="5121" width="2.109375" customWidth="1"/>
    <col min="5122" max="5122" width="20.77734375" customWidth="1"/>
    <col min="5123" max="5123" width="60.77734375" customWidth="1"/>
    <col min="5124" max="5124" width="3.6640625" customWidth="1"/>
    <col min="5125" max="5125" width="20.77734375" customWidth="1"/>
    <col min="5126" max="5126" width="60.77734375" customWidth="1"/>
    <col min="5127" max="5132" width="20.77734375" customWidth="1"/>
    <col min="5377" max="5377" width="2.109375" customWidth="1"/>
    <col min="5378" max="5378" width="20.77734375" customWidth="1"/>
    <col min="5379" max="5379" width="60.77734375" customWidth="1"/>
    <col min="5380" max="5380" width="3.6640625" customWidth="1"/>
    <col min="5381" max="5381" width="20.77734375" customWidth="1"/>
    <col min="5382" max="5382" width="60.77734375" customWidth="1"/>
    <col min="5383" max="5388" width="20.77734375" customWidth="1"/>
    <col min="5633" max="5633" width="2.109375" customWidth="1"/>
    <col min="5634" max="5634" width="20.77734375" customWidth="1"/>
    <col min="5635" max="5635" width="60.77734375" customWidth="1"/>
    <col min="5636" max="5636" width="3.6640625" customWidth="1"/>
    <col min="5637" max="5637" width="20.77734375" customWidth="1"/>
    <col min="5638" max="5638" width="60.77734375" customWidth="1"/>
    <col min="5639" max="5644" width="20.77734375" customWidth="1"/>
    <col min="5889" max="5889" width="2.109375" customWidth="1"/>
    <col min="5890" max="5890" width="20.77734375" customWidth="1"/>
    <col min="5891" max="5891" width="60.77734375" customWidth="1"/>
    <col min="5892" max="5892" width="3.6640625" customWidth="1"/>
    <col min="5893" max="5893" width="20.77734375" customWidth="1"/>
    <col min="5894" max="5894" width="60.77734375" customWidth="1"/>
    <col min="5895" max="5900" width="20.77734375" customWidth="1"/>
    <col min="6145" max="6145" width="2.109375" customWidth="1"/>
    <col min="6146" max="6146" width="20.77734375" customWidth="1"/>
    <col min="6147" max="6147" width="60.77734375" customWidth="1"/>
    <col min="6148" max="6148" width="3.6640625" customWidth="1"/>
    <col min="6149" max="6149" width="20.77734375" customWidth="1"/>
    <col min="6150" max="6150" width="60.77734375" customWidth="1"/>
    <col min="6151" max="6156" width="20.77734375" customWidth="1"/>
    <col min="6401" max="6401" width="2.109375" customWidth="1"/>
    <col min="6402" max="6402" width="20.77734375" customWidth="1"/>
    <col min="6403" max="6403" width="60.77734375" customWidth="1"/>
    <col min="6404" max="6404" width="3.6640625" customWidth="1"/>
    <col min="6405" max="6405" width="20.77734375" customWidth="1"/>
    <col min="6406" max="6406" width="60.77734375" customWidth="1"/>
    <col min="6407" max="6412" width="20.77734375" customWidth="1"/>
    <col min="6657" max="6657" width="2.109375" customWidth="1"/>
    <col min="6658" max="6658" width="20.77734375" customWidth="1"/>
    <col min="6659" max="6659" width="60.77734375" customWidth="1"/>
    <col min="6660" max="6660" width="3.6640625" customWidth="1"/>
    <col min="6661" max="6661" width="20.77734375" customWidth="1"/>
    <col min="6662" max="6662" width="60.77734375" customWidth="1"/>
    <col min="6663" max="6668" width="20.77734375" customWidth="1"/>
    <col min="6913" max="6913" width="2.109375" customWidth="1"/>
    <col min="6914" max="6914" width="20.77734375" customWidth="1"/>
    <col min="6915" max="6915" width="60.77734375" customWidth="1"/>
    <col min="6916" max="6916" width="3.6640625" customWidth="1"/>
    <col min="6917" max="6917" width="20.77734375" customWidth="1"/>
    <col min="6918" max="6918" width="60.77734375" customWidth="1"/>
    <col min="6919" max="6924" width="20.77734375" customWidth="1"/>
    <col min="7169" max="7169" width="2.109375" customWidth="1"/>
    <col min="7170" max="7170" width="20.77734375" customWidth="1"/>
    <col min="7171" max="7171" width="60.77734375" customWidth="1"/>
    <col min="7172" max="7172" width="3.6640625" customWidth="1"/>
    <col min="7173" max="7173" width="20.77734375" customWidth="1"/>
    <col min="7174" max="7174" width="60.77734375" customWidth="1"/>
    <col min="7175" max="7180" width="20.77734375" customWidth="1"/>
    <col min="7425" max="7425" width="2.109375" customWidth="1"/>
    <col min="7426" max="7426" width="20.77734375" customWidth="1"/>
    <col min="7427" max="7427" width="60.77734375" customWidth="1"/>
    <col min="7428" max="7428" width="3.6640625" customWidth="1"/>
    <col min="7429" max="7429" width="20.77734375" customWidth="1"/>
    <col min="7430" max="7430" width="60.77734375" customWidth="1"/>
    <col min="7431" max="7436" width="20.77734375" customWidth="1"/>
    <col min="7681" max="7681" width="2.109375" customWidth="1"/>
    <col min="7682" max="7682" width="20.77734375" customWidth="1"/>
    <col min="7683" max="7683" width="60.77734375" customWidth="1"/>
    <col min="7684" max="7684" width="3.6640625" customWidth="1"/>
    <col min="7685" max="7685" width="20.77734375" customWidth="1"/>
    <col min="7686" max="7686" width="60.77734375" customWidth="1"/>
    <col min="7687" max="7692" width="20.77734375" customWidth="1"/>
    <col min="7937" max="7937" width="2.109375" customWidth="1"/>
    <col min="7938" max="7938" width="20.77734375" customWidth="1"/>
    <col min="7939" max="7939" width="60.77734375" customWidth="1"/>
    <col min="7940" max="7940" width="3.6640625" customWidth="1"/>
    <col min="7941" max="7941" width="20.77734375" customWidth="1"/>
    <col min="7942" max="7942" width="60.77734375" customWidth="1"/>
    <col min="7943" max="7948" width="20.77734375" customWidth="1"/>
    <col min="8193" max="8193" width="2.109375" customWidth="1"/>
    <col min="8194" max="8194" width="20.77734375" customWidth="1"/>
    <col min="8195" max="8195" width="60.77734375" customWidth="1"/>
    <col min="8196" max="8196" width="3.6640625" customWidth="1"/>
    <col min="8197" max="8197" width="20.77734375" customWidth="1"/>
    <col min="8198" max="8198" width="60.77734375" customWidth="1"/>
    <col min="8199" max="8204" width="20.77734375" customWidth="1"/>
    <col min="8449" max="8449" width="2.109375" customWidth="1"/>
    <col min="8450" max="8450" width="20.77734375" customWidth="1"/>
    <col min="8451" max="8451" width="60.77734375" customWidth="1"/>
    <col min="8452" max="8452" width="3.6640625" customWidth="1"/>
    <col min="8453" max="8453" width="20.77734375" customWidth="1"/>
    <col min="8454" max="8454" width="60.77734375" customWidth="1"/>
    <col min="8455" max="8460" width="20.77734375" customWidth="1"/>
    <col min="8705" max="8705" width="2.109375" customWidth="1"/>
    <col min="8706" max="8706" width="20.77734375" customWidth="1"/>
    <col min="8707" max="8707" width="60.77734375" customWidth="1"/>
    <col min="8708" max="8708" width="3.6640625" customWidth="1"/>
    <col min="8709" max="8709" width="20.77734375" customWidth="1"/>
    <col min="8710" max="8710" width="60.77734375" customWidth="1"/>
    <col min="8711" max="8716" width="20.77734375" customWidth="1"/>
    <col min="8961" max="8961" width="2.109375" customWidth="1"/>
    <col min="8962" max="8962" width="20.77734375" customWidth="1"/>
    <col min="8963" max="8963" width="60.77734375" customWidth="1"/>
    <col min="8964" max="8964" width="3.6640625" customWidth="1"/>
    <col min="8965" max="8965" width="20.77734375" customWidth="1"/>
    <col min="8966" max="8966" width="60.77734375" customWidth="1"/>
    <col min="8967" max="8972" width="20.77734375" customWidth="1"/>
    <col min="9217" max="9217" width="2.109375" customWidth="1"/>
    <col min="9218" max="9218" width="20.77734375" customWidth="1"/>
    <col min="9219" max="9219" width="60.77734375" customWidth="1"/>
    <col min="9220" max="9220" width="3.6640625" customWidth="1"/>
    <col min="9221" max="9221" width="20.77734375" customWidth="1"/>
    <col min="9222" max="9222" width="60.77734375" customWidth="1"/>
    <col min="9223" max="9228" width="20.77734375" customWidth="1"/>
    <col min="9473" max="9473" width="2.109375" customWidth="1"/>
    <col min="9474" max="9474" width="20.77734375" customWidth="1"/>
    <col min="9475" max="9475" width="60.77734375" customWidth="1"/>
    <col min="9476" max="9476" width="3.6640625" customWidth="1"/>
    <col min="9477" max="9477" width="20.77734375" customWidth="1"/>
    <col min="9478" max="9478" width="60.77734375" customWidth="1"/>
    <col min="9479" max="9484" width="20.77734375" customWidth="1"/>
    <col min="9729" max="9729" width="2.109375" customWidth="1"/>
    <col min="9730" max="9730" width="20.77734375" customWidth="1"/>
    <col min="9731" max="9731" width="60.77734375" customWidth="1"/>
    <col min="9732" max="9732" width="3.6640625" customWidth="1"/>
    <col min="9733" max="9733" width="20.77734375" customWidth="1"/>
    <col min="9734" max="9734" width="60.77734375" customWidth="1"/>
    <col min="9735" max="9740" width="20.77734375" customWidth="1"/>
    <col min="9985" max="9985" width="2.109375" customWidth="1"/>
    <col min="9986" max="9986" width="20.77734375" customWidth="1"/>
    <col min="9987" max="9987" width="60.77734375" customWidth="1"/>
    <col min="9988" max="9988" width="3.6640625" customWidth="1"/>
    <col min="9989" max="9989" width="20.77734375" customWidth="1"/>
    <col min="9990" max="9990" width="60.77734375" customWidth="1"/>
    <col min="9991" max="9996" width="20.77734375" customWidth="1"/>
    <col min="10241" max="10241" width="2.109375" customWidth="1"/>
    <col min="10242" max="10242" width="20.77734375" customWidth="1"/>
    <col min="10243" max="10243" width="60.77734375" customWidth="1"/>
    <col min="10244" max="10244" width="3.6640625" customWidth="1"/>
    <col min="10245" max="10245" width="20.77734375" customWidth="1"/>
    <col min="10246" max="10246" width="60.77734375" customWidth="1"/>
    <col min="10247" max="10252" width="20.77734375" customWidth="1"/>
    <col min="10497" max="10497" width="2.109375" customWidth="1"/>
    <col min="10498" max="10498" width="20.77734375" customWidth="1"/>
    <col min="10499" max="10499" width="60.77734375" customWidth="1"/>
    <col min="10500" max="10500" width="3.6640625" customWidth="1"/>
    <col min="10501" max="10501" width="20.77734375" customWidth="1"/>
    <col min="10502" max="10502" width="60.77734375" customWidth="1"/>
    <col min="10503" max="10508" width="20.77734375" customWidth="1"/>
    <col min="10753" max="10753" width="2.109375" customWidth="1"/>
    <col min="10754" max="10754" width="20.77734375" customWidth="1"/>
    <col min="10755" max="10755" width="60.77734375" customWidth="1"/>
    <col min="10756" max="10756" width="3.6640625" customWidth="1"/>
    <col min="10757" max="10757" width="20.77734375" customWidth="1"/>
    <col min="10758" max="10758" width="60.77734375" customWidth="1"/>
    <col min="10759" max="10764" width="20.77734375" customWidth="1"/>
    <col min="11009" max="11009" width="2.109375" customWidth="1"/>
    <col min="11010" max="11010" width="20.77734375" customWidth="1"/>
    <col min="11011" max="11011" width="60.77734375" customWidth="1"/>
    <col min="11012" max="11012" width="3.6640625" customWidth="1"/>
    <col min="11013" max="11013" width="20.77734375" customWidth="1"/>
    <col min="11014" max="11014" width="60.77734375" customWidth="1"/>
    <col min="11015" max="11020" width="20.77734375" customWidth="1"/>
    <col min="11265" max="11265" width="2.109375" customWidth="1"/>
    <col min="11266" max="11266" width="20.77734375" customWidth="1"/>
    <col min="11267" max="11267" width="60.77734375" customWidth="1"/>
    <col min="11268" max="11268" width="3.6640625" customWidth="1"/>
    <col min="11269" max="11269" width="20.77734375" customWidth="1"/>
    <col min="11270" max="11270" width="60.77734375" customWidth="1"/>
    <col min="11271" max="11276" width="20.77734375" customWidth="1"/>
    <col min="11521" max="11521" width="2.109375" customWidth="1"/>
    <col min="11522" max="11522" width="20.77734375" customWidth="1"/>
    <col min="11523" max="11523" width="60.77734375" customWidth="1"/>
    <col min="11524" max="11524" width="3.6640625" customWidth="1"/>
    <col min="11525" max="11525" width="20.77734375" customWidth="1"/>
    <col min="11526" max="11526" width="60.77734375" customWidth="1"/>
    <col min="11527" max="11532" width="20.77734375" customWidth="1"/>
    <col min="11777" max="11777" width="2.109375" customWidth="1"/>
    <col min="11778" max="11778" width="20.77734375" customWidth="1"/>
    <col min="11779" max="11779" width="60.77734375" customWidth="1"/>
    <col min="11780" max="11780" width="3.6640625" customWidth="1"/>
    <col min="11781" max="11781" width="20.77734375" customWidth="1"/>
    <col min="11782" max="11782" width="60.77734375" customWidth="1"/>
    <col min="11783" max="11788" width="20.77734375" customWidth="1"/>
    <col min="12033" max="12033" width="2.109375" customWidth="1"/>
    <col min="12034" max="12034" width="20.77734375" customWidth="1"/>
    <col min="12035" max="12035" width="60.77734375" customWidth="1"/>
    <col min="12036" max="12036" width="3.6640625" customWidth="1"/>
    <col min="12037" max="12037" width="20.77734375" customWidth="1"/>
    <col min="12038" max="12038" width="60.77734375" customWidth="1"/>
    <col min="12039" max="12044" width="20.77734375" customWidth="1"/>
    <col min="12289" max="12289" width="2.109375" customWidth="1"/>
    <col min="12290" max="12290" width="20.77734375" customWidth="1"/>
    <col min="12291" max="12291" width="60.77734375" customWidth="1"/>
    <col min="12292" max="12292" width="3.6640625" customWidth="1"/>
    <col min="12293" max="12293" width="20.77734375" customWidth="1"/>
    <col min="12294" max="12294" width="60.77734375" customWidth="1"/>
    <col min="12295" max="12300" width="20.77734375" customWidth="1"/>
    <col min="12545" max="12545" width="2.109375" customWidth="1"/>
    <col min="12546" max="12546" width="20.77734375" customWidth="1"/>
    <col min="12547" max="12547" width="60.77734375" customWidth="1"/>
    <col min="12548" max="12548" width="3.6640625" customWidth="1"/>
    <col min="12549" max="12549" width="20.77734375" customWidth="1"/>
    <col min="12550" max="12550" width="60.77734375" customWidth="1"/>
    <col min="12551" max="12556" width="20.77734375" customWidth="1"/>
    <col min="12801" max="12801" width="2.109375" customWidth="1"/>
    <col min="12802" max="12802" width="20.77734375" customWidth="1"/>
    <col min="12803" max="12803" width="60.77734375" customWidth="1"/>
    <col min="12804" max="12804" width="3.6640625" customWidth="1"/>
    <col min="12805" max="12805" width="20.77734375" customWidth="1"/>
    <col min="12806" max="12806" width="60.77734375" customWidth="1"/>
    <col min="12807" max="12812" width="20.77734375" customWidth="1"/>
    <col min="13057" max="13057" width="2.109375" customWidth="1"/>
    <col min="13058" max="13058" width="20.77734375" customWidth="1"/>
    <col min="13059" max="13059" width="60.77734375" customWidth="1"/>
    <col min="13060" max="13060" width="3.6640625" customWidth="1"/>
    <col min="13061" max="13061" width="20.77734375" customWidth="1"/>
    <col min="13062" max="13062" width="60.77734375" customWidth="1"/>
    <col min="13063" max="13068" width="20.77734375" customWidth="1"/>
    <col min="13313" max="13313" width="2.109375" customWidth="1"/>
    <col min="13314" max="13314" width="20.77734375" customWidth="1"/>
    <col min="13315" max="13315" width="60.77734375" customWidth="1"/>
    <col min="13316" max="13316" width="3.6640625" customWidth="1"/>
    <col min="13317" max="13317" width="20.77734375" customWidth="1"/>
    <col min="13318" max="13318" width="60.77734375" customWidth="1"/>
    <col min="13319" max="13324" width="20.77734375" customWidth="1"/>
    <col min="13569" max="13569" width="2.109375" customWidth="1"/>
    <col min="13570" max="13570" width="20.77734375" customWidth="1"/>
    <col min="13571" max="13571" width="60.77734375" customWidth="1"/>
    <col min="13572" max="13572" width="3.6640625" customWidth="1"/>
    <col min="13573" max="13573" width="20.77734375" customWidth="1"/>
    <col min="13574" max="13574" width="60.77734375" customWidth="1"/>
    <col min="13575" max="13580" width="20.77734375" customWidth="1"/>
    <col min="13825" max="13825" width="2.109375" customWidth="1"/>
    <col min="13826" max="13826" width="20.77734375" customWidth="1"/>
    <col min="13827" max="13827" width="60.77734375" customWidth="1"/>
    <col min="13828" max="13828" width="3.6640625" customWidth="1"/>
    <col min="13829" max="13829" width="20.77734375" customWidth="1"/>
    <col min="13830" max="13830" width="60.77734375" customWidth="1"/>
    <col min="13831" max="13836" width="20.77734375" customWidth="1"/>
    <col min="14081" max="14081" width="2.109375" customWidth="1"/>
    <col min="14082" max="14082" width="20.77734375" customWidth="1"/>
    <col min="14083" max="14083" width="60.77734375" customWidth="1"/>
    <col min="14084" max="14084" width="3.6640625" customWidth="1"/>
    <col min="14085" max="14085" width="20.77734375" customWidth="1"/>
    <col min="14086" max="14086" width="60.77734375" customWidth="1"/>
    <col min="14087" max="14092" width="20.77734375" customWidth="1"/>
    <col min="14337" max="14337" width="2.109375" customWidth="1"/>
    <col min="14338" max="14338" width="20.77734375" customWidth="1"/>
    <col min="14339" max="14339" width="60.77734375" customWidth="1"/>
    <col min="14340" max="14340" width="3.6640625" customWidth="1"/>
    <col min="14341" max="14341" width="20.77734375" customWidth="1"/>
    <col min="14342" max="14342" width="60.77734375" customWidth="1"/>
    <col min="14343" max="14348" width="20.77734375" customWidth="1"/>
    <col min="14593" max="14593" width="2.109375" customWidth="1"/>
    <col min="14594" max="14594" width="20.77734375" customWidth="1"/>
    <col min="14595" max="14595" width="60.77734375" customWidth="1"/>
    <col min="14596" max="14596" width="3.6640625" customWidth="1"/>
    <col min="14597" max="14597" width="20.77734375" customWidth="1"/>
    <col min="14598" max="14598" width="60.77734375" customWidth="1"/>
    <col min="14599" max="14604" width="20.77734375" customWidth="1"/>
    <col min="14849" max="14849" width="2.109375" customWidth="1"/>
    <col min="14850" max="14850" width="20.77734375" customWidth="1"/>
    <col min="14851" max="14851" width="60.77734375" customWidth="1"/>
    <col min="14852" max="14852" width="3.6640625" customWidth="1"/>
    <col min="14853" max="14853" width="20.77734375" customWidth="1"/>
    <col min="14854" max="14854" width="60.77734375" customWidth="1"/>
    <col min="14855" max="14860" width="20.77734375" customWidth="1"/>
    <col min="15105" max="15105" width="2.109375" customWidth="1"/>
    <col min="15106" max="15106" width="20.77734375" customWidth="1"/>
    <col min="15107" max="15107" width="60.77734375" customWidth="1"/>
    <col min="15108" max="15108" width="3.6640625" customWidth="1"/>
    <col min="15109" max="15109" width="20.77734375" customWidth="1"/>
    <col min="15110" max="15110" width="60.77734375" customWidth="1"/>
    <col min="15111" max="15116" width="20.77734375" customWidth="1"/>
    <col min="15361" max="15361" width="2.109375" customWidth="1"/>
    <col min="15362" max="15362" width="20.77734375" customWidth="1"/>
    <col min="15363" max="15363" width="60.77734375" customWidth="1"/>
    <col min="15364" max="15364" width="3.6640625" customWidth="1"/>
    <col min="15365" max="15365" width="20.77734375" customWidth="1"/>
    <col min="15366" max="15366" width="60.77734375" customWidth="1"/>
    <col min="15367" max="15372" width="20.77734375" customWidth="1"/>
    <col min="15617" max="15617" width="2.109375" customWidth="1"/>
    <col min="15618" max="15618" width="20.77734375" customWidth="1"/>
    <col min="15619" max="15619" width="60.77734375" customWidth="1"/>
    <col min="15620" max="15620" width="3.6640625" customWidth="1"/>
    <col min="15621" max="15621" width="20.77734375" customWidth="1"/>
    <col min="15622" max="15622" width="60.77734375" customWidth="1"/>
    <col min="15623" max="15628" width="20.77734375" customWidth="1"/>
    <col min="15873" max="15873" width="2.109375" customWidth="1"/>
    <col min="15874" max="15874" width="20.77734375" customWidth="1"/>
    <col min="15875" max="15875" width="60.77734375" customWidth="1"/>
    <col min="15876" max="15876" width="3.6640625" customWidth="1"/>
    <col min="15877" max="15877" width="20.77734375" customWidth="1"/>
    <col min="15878" max="15878" width="60.77734375" customWidth="1"/>
    <col min="15879" max="15884" width="20.77734375" customWidth="1"/>
    <col min="16129" max="16129" width="2.109375" customWidth="1"/>
    <col min="16130" max="16130" width="20.77734375" customWidth="1"/>
    <col min="16131" max="16131" width="60.77734375" customWidth="1"/>
    <col min="16132" max="16132" width="3.6640625" customWidth="1"/>
    <col min="16133" max="16133" width="20.77734375" customWidth="1"/>
    <col min="16134" max="16134" width="60.77734375" customWidth="1"/>
    <col min="16135" max="16140" width="20.77734375" customWidth="1"/>
  </cols>
  <sheetData>
    <row r="2" spans="2:10" ht="25.95" customHeight="1" x14ac:dyDescent="0.2">
      <c r="B2" s="52" t="s">
        <v>910</v>
      </c>
    </row>
    <row r="3" spans="2:10" ht="13.2" customHeight="1" x14ac:dyDescent="0.2">
      <c r="B3" s="53"/>
    </row>
    <row r="4" spans="2:10" ht="25.95" customHeight="1" thickBot="1" x14ac:dyDescent="0.25">
      <c r="B4" s="54" t="s">
        <v>911</v>
      </c>
      <c r="C4" s="84"/>
      <c r="D4" s="55"/>
      <c r="E4" s="55"/>
      <c r="F4" s="84"/>
      <c r="G4" s="55"/>
      <c r="H4" s="55"/>
      <c r="I4" s="55"/>
      <c r="J4" s="55"/>
    </row>
    <row r="5" spans="2:10" ht="26.4" customHeight="1" x14ac:dyDescent="0.2">
      <c r="B5" s="96" t="s">
        <v>912</v>
      </c>
      <c r="C5" s="89" t="str">
        <f>HYPERLINK("#"&amp;市民相談!$B$2&amp;"!B"&amp;市民相談!$J4,市民相談!B4)</f>
        <v>問15．「佐倉市消費生活センター」を知っていますか</v>
      </c>
      <c r="D5" s="57"/>
      <c r="E5" s="91" t="s">
        <v>913</v>
      </c>
      <c r="F5" s="89" t="str">
        <f>HYPERLINK("#"&amp;環境保全!$B$2&amp;"!B"&amp;環境保全!$J4,環境保全!B4)</f>
        <v>問35．「生物多様性」という言葉を知っていますか</v>
      </c>
      <c r="G5" s="56"/>
    </row>
    <row r="6" spans="2:10" ht="26.4" customHeight="1" x14ac:dyDescent="0.2">
      <c r="B6" s="70"/>
      <c r="C6" s="90" t="str">
        <f>HYPERLINK("#"&amp;市民相談!$B$2&amp;"!F"&amp;市民相談!$J4,市民相談!F4)</f>
        <v>問16．市民の皆様を対象とした無料相談「法律・人権・行政相談」を利用したことがありますか</v>
      </c>
      <c r="D6" s="57"/>
      <c r="E6" s="92"/>
      <c r="F6" s="90" t="str">
        <f>HYPERLINK("#"&amp;環境保全!$B$2&amp;"!F"&amp;環境保全!$J4,環境保全!F4)</f>
        <v>問36．環境について学ぶ機会の多さに満足していますか</v>
      </c>
      <c r="G6" s="56"/>
    </row>
    <row r="7" spans="2:10" ht="26.4" customHeight="1" x14ac:dyDescent="0.2">
      <c r="B7" s="69" t="s">
        <v>914</v>
      </c>
      <c r="C7" s="90" t="str">
        <f>HYPERLINK("#"&amp;防災!$B$2&amp;"!B"&amp;防災!$J4,防災!B4)</f>
        <v>問17．ご家庭では大地震などの災害に備えて、どのようなことをしていますか</v>
      </c>
      <c r="D7" s="57"/>
      <c r="E7" s="92"/>
      <c r="F7" s="90" t="str">
        <f>HYPERLINK("#"&amp;環境保全!$B$2&amp;"!B"&amp;環境保全!$J16,環境保全!B16)</f>
        <v>問37．日常生活の中で気候変動の影響を感じることは何かありますか</v>
      </c>
      <c r="G7" s="56"/>
    </row>
    <row r="8" spans="2:10" ht="26.4" customHeight="1" x14ac:dyDescent="0.2">
      <c r="B8" s="69" t="s">
        <v>915</v>
      </c>
      <c r="C8" s="90" t="str">
        <f>HYPERLINK("#"&amp;健康づくり!$B$2&amp;"!B"&amp;健康づくり!$J4,健康づくり!B4)</f>
        <v>問18．現在、自分が健康であると感じますか</v>
      </c>
      <c r="D8" s="57"/>
      <c r="E8" s="92"/>
      <c r="F8" s="90" t="str">
        <f>HYPERLINK("#"&amp;環境保全!$B$2&amp;"!F"&amp;環境保全!$J16,環境保全!F16)</f>
        <v>問38．（問37で「01」～「07」を選んだ方に伺います。）気候変動への対策について、どう思いますか</v>
      </c>
      <c r="G8" s="56"/>
    </row>
    <row r="9" spans="2:10" ht="26.4" customHeight="1" x14ac:dyDescent="0.2">
      <c r="B9" s="68"/>
      <c r="C9" s="90" t="str">
        <f>HYPERLINK("#"&amp;健康づくり!$B$2&amp;"!F"&amp;健康づくり!$J4,健康づくり!F4)</f>
        <v>問19．自ら健康づくりに取り組んでいると思いますか</v>
      </c>
      <c r="D9" s="57"/>
      <c r="E9" s="92"/>
      <c r="F9" s="90" t="str">
        <f>HYPERLINK("#"&amp;環境保全!$B$2&amp;"!B"&amp;環境保全!$J30,環境保全!B30)</f>
        <v>問39．（問38で「01」・「02」を選んだ方に伺います。）気候変動への対策について、どの取り組みが重要だと思いますか</v>
      </c>
      <c r="G9" s="56"/>
    </row>
    <row r="10" spans="2:10" ht="26.4" customHeight="1" x14ac:dyDescent="0.2">
      <c r="B10" s="68"/>
      <c r="C10" s="90" t="str">
        <f>HYPERLINK("#"&amp;健康づくり!$B$2&amp;"!B"&amp;健康づくり!$J15,健康づくり!B15)</f>
        <v>問20．「口腔がん」を知っていますか</v>
      </c>
      <c r="D10" s="57"/>
      <c r="E10" s="92"/>
      <c r="F10" s="90" t="str">
        <f>HYPERLINK("#"&amp;環境保全!$B$2&amp;"!F"&amp;環境保全!$J30,環境保全!F30)</f>
        <v>問40．ペットボトルは普段どのように出していますか</v>
      </c>
      <c r="G10" s="56"/>
    </row>
    <row r="11" spans="2:10" ht="40.950000000000003" customHeight="1" x14ac:dyDescent="0.2">
      <c r="B11" s="68"/>
      <c r="C11" s="90" t="str">
        <f>HYPERLINK("#"&amp;健康づくり!$B$2&amp;"!F"&amp;健康づくり!$J15,健康づくり!F15)</f>
        <v>問21．体調が悪い時や日常的な病気の診察や相談ができる「かかりつけ医」を決めていますか</v>
      </c>
      <c r="D11" s="57"/>
      <c r="E11" s="93"/>
      <c r="F11" s="90" t="str">
        <f>HYPERLINK("#"&amp;環境保全!$B$2&amp;"!B"&amp;環境保全!$J47,環境保全!B47)</f>
        <v>問41．（問40で「01」を選んだ方に伺います。）ペットボトルをごみ集積所に出す際は、ラベルとキャップをはずし、軽くすすいでから出していますか</v>
      </c>
      <c r="G11" s="56"/>
    </row>
    <row r="12" spans="2:10" ht="26.4" customHeight="1" x14ac:dyDescent="0.2">
      <c r="B12" s="68"/>
      <c r="C12" s="90" t="str">
        <f>HYPERLINK("#"&amp;健康づくり!$B$2&amp;"!B"&amp;健康づくり!$J24,健康づくり!B24)</f>
        <v>問22．普段から何でも相談できる「かかりつけ薬剤師・薬局」を決めていますか</v>
      </c>
      <c r="D12" s="57"/>
      <c r="E12" s="63" t="s">
        <v>917</v>
      </c>
      <c r="F12" s="90" t="str">
        <f>HYPERLINK("#"&amp;公園・緑地整備!$B$2&amp;"!B"&amp;公園・緑地整備!$J4,公園・緑地整備!B4)</f>
        <v>問42．佐倉市全体のみどりの”量”について、どう思いますか</v>
      </c>
      <c r="G12" s="56"/>
    </row>
    <row r="13" spans="2:10" ht="26.4" customHeight="1" x14ac:dyDescent="0.2">
      <c r="B13" s="65"/>
      <c r="C13" s="90" t="str">
        <f>HYPERLINK("#"&amp;健康づくり!$B$2&amp;"!F"&amp;健康づくり!$J24,健康づくり!F24)</f>
        <v>問23．地域医療体制が充実していると思いますか</v>
      </c>
      <c r="D13" s="57"/>
      <c r="E13" s="92"/>
      <c r="F13" s="90" t="str">
        <f>HYPERLINK("#"&amp;公園・緑地整備!$B$2&amp;"!F"&amp;公園・緑地整備!$J4,公園・緑地整備!F4)</f>
        <v>問43．（問42で「04」・「05」を選んだ方に伺います。）「やや不満」、「不満」の理由は何ですか</v>
      </c>
      <c r="G13" s="56"/>
    </row>
    <row r="14" spans="2:10" ht="26.4" customHeight="1" x14ac:dyDescent="0.2">
      <c r="B14" s="69" t="s">
        <v>916</v>
      </c>
      <c r="C14" s="90" t="str">
        <f>HYPERLINK("#"&amp;都市計画・公共交通!$B$2&amp;"!B"&amp;都市計画・公共交通!$J4,都市計画・公共交通!B4)</f>
        <v>問24．市では、持続可能なまちづくりを進めていますが、計画的な土地利用が図られていると思いますか</v>
      </c>
      <c r="D14" s="57"/>
      <c r="E14" s="92"/>
      <c r="F14" s="90" t="str">
        <f>HYPERLINK("#"&amp;公園・緑地整備!$B$2&amp;"!B"&amp;公園・緑地整備!$J15,公園・緑地整備!B15)</f>
        <v>問44．佐倉市全体のみどりの”質”について、どう思いますか</v>
      </c>
      <c r="G14" s="56"/>
    </row>
    <row r="15" spans="2:10" ht="26.4" customHeight="1" x14ac:dyDescent="0.2">
      <c r="B15" s="67"/>
      <c r="C15" s="90" t="str">
        <f>HYPERLINK("#"&amp;都市計画・公共交通!$B$2&amp;"!F"&amp;都市計画・公共交通!$J4,都市計画・公共交通!F4)</f>
        <v>問25．市では、地域の特徴を活かした居住環境の向上を進めていますが、居住環境は良好だと思いますか</v>
      </c>
      <c r="D15" s="57"/>
      <c r="E15" s="92"/>
      <c r="F15" s="90" t="str">
        <f>HYPERLINK("#"&amp;公園・緑地整備!$B$2&amp;"!F"&amp;公園・緑地整備!$J15,公園・緑地整備!F15)</f>
        <v>問45．（問44で「04」・「05」を選んだ方に伺います。）「やや不満」、「不満」の理由は何ですか</v>
      </c>
      <c r="G15" s="56"/>
    </row>
    <row r="16" spans="2:10" ht="26.4" customHeight="1" x14ac:dyDescent="0.2">
      <c r="B16" s="68"/>
      <c r="C16" s="90" t="str">
        <f>HYPERLINK("#"&amp;都市計画・公共交通!$B$2&amp;"!B"&amp;都市計画・公共交通!$J15,都市計画・公共交通!B15)</f>
        <v>問26（1）．市内の自然景観（印旛沼、河川、田園、斜面林等）は良好だと思いますか</v>
      </c>
      <c r="D16" s="57"/>
      <c r="E16" s="92"/>
      <c r="F16" s="90" t="str">
        <f>HYPERLINK("#"&amp;公園・緑地整備!$B$2&amp;"!B"&amp;公園・緑地整備!$J26,公園・緑地整備!B26)</f>
        <v>問46．あなたは、公園をどのくらいの頻度で利用しますか</v>
      </c>
      <c r="G16" s="56"/>
    </row>
    <row r="17" spans="2:7" ht="26.4" customHeight="1" x14ac:dyDescent="0.2">
      <c r="B17" s="67"/>
      <c r="C17" s="90" t="str">
        <f>HYPERLINK("#"&amp;都市計画・公共交通!$B$2&amp;"!F"&amp;都市計画・公共交通!$J15,都市計画・公共交通!F15)</f>
        <v>問26（2）．市内の歴史景観（城下町の町並み、史跡等）は良好だと思いますか</v>
      </c>
      <c r="D17" s="57"/>
      <c r="E17" s="92"/>
      <c r="F17" s="90" t="str">
        <f>HYPERLINK("#"&amp;公園・緑地整備!$B$2&amp;"!F"&amp;公園・緑地整備!$J26,公園・緑地整備!F26)</f>
        <v>問47．（問46で「01」～「07」を選んだ方に伺います。）あなたは、公園をどのような目的で利用しますか</v>
      </c>
      <c r="G17" s="56"/>
    </row>
    <row r="18" spans="2:7" ht="26.4" customHeight="1" x14ac:dyDescent="0.2">
      <c r="B18" s="68"/>
      <c r="C18" s="90" t="str">
        <f>HYPERLINK("#"&amp;都市計画・公共交通!$B$2&amp;"!B"&amp;都市計画・公共交通!$J26,都市計画・公共交通!B26)</f>
        <v>問26（3）．志津駅・ユーカリが丘駅周辺の都市景観は良好だと思いますか</v>
      </c>
      <c r="D18" s="57"/>
      <c r="E18" s="92"/>
      <c r="F18" s="90" t="str">
        <f>HYPERLINK("#"&amp;公園・緑地整備!$B$2&amp;"!B"&amp;公園・緑地整備!$J41,公園・緑地整備!B41)</f>
        <v>問48．（問46で「08」を選んだ方に伺います。）公園を利用しない理由を教えてください</v>
      </c>
      <c r="G18" s="56"/>
    </row>
    <row r="19" spans="2:7" ht="26.4" customHeight="1" x14ac:dyDescent="0.2">
      <c r="B19" s="68"/>
      <c r="C19" s="90" t="str">
        <f>HYPERLINK("#"&amp;都市計画・公共交通!$B$2&amp;"!F"&amp;都市計画・公共交通!$J26,都市計画・公共交通!F26)</f>
        <v>問26（4）．臼井駅周辺の都市景観は良好だと思いますか</v>
      </c>
      <c r="D19" s="57"/>
      <c r="E19" s="92"/>
      <c r="F19" s="90" t="str">
        <f>HYPERLINK("#"&amp;公園・緑地整備!$B$2&amp;"!F"&amp;公園・緑地整備!$J41,公園・緑地整備!F41)</f>
        <v>問49．お住まいの場所と街路樹の位置関係を教えてください</v>
      </c>
      <c r="G19" s="56"/>
    </row>
    <row r="20" spans="2:7" ht="26.4" customHeight="1" x14ac:dyDescent="0.2">
      <c r="B20" s="68"/>
      <c r="C20" s="90" t="str">
        <f>HYPERLINK("#"&amp;都市計画・公共交通!$B$2&amp;"!B"&amp;都市計画・公共交通!$J37,都市計画・公共交通!B37)</f>
        <v>問26（5）．染井野地区周辺の都市景観は良好だと思いますか</v>
      </c>
      <c r="D20" s="57"/>
      <c r="E20" s="92"/>
      <c r="F20" s="90" t="str">
        <f>HYPERLINK("#"&amp;公園・緑地整備!$B$2&amp;"!B"&amp;公園・緑地整備!$J57,公園・緑地整備!B57)</f>
        <v>問50．あなたは市内の街路樹が好きですか</v>
      </c>
      <c r="G20" s="56"/>
    </row>
    <row r="21" spans="2:7" ht="26.4" customHeight="1" x14ac:dyDescent="0.2">
      <c r="B21" s="68"/>
      <c r="C21" s="90" t="str">
        <f>HYPERLINK("#"&amp;都市計画・公共交通!$B$2&amp;"!F"&amp;都市計画・公共交通!$J37,都市計画・公共交通!F37)</f>
        <v>問26（6）．ＪＲ佐倉駅・根郷地区周辺の都市景観は良好だと思いますか</v>
      </c>
      <c r="D21" s="57"/>
      <c r="E21" s="92"/>
      <c r="F21" s="90" t="str">
        <f>HYPERLINK("#"&amp;公園・緑地整備!$B$2&amp;"!F"&amp;公園・緑地整備!$J57,公園・緑地整備!F57)</f>
        <v>問51．（問50で「01」・「02」を選んだ方に伺います。）街路樹が好きな理由は何ですか</v>
      </c>
      <c r="G21" s="56"/>
    </row>
    <row r="22" spans="2:7" ht="26.4" customHeight="1" x14ac:dyDescent="0.2">
      <c r="B22" s="67"/>
      <c r="C22" s="90" t="str">
        <f>HYPERLINK("#"&amp;都市計画・公共交通!$B$2&amp;"!B"&amp;都市計画・公共交通!$J48,都市計画・公共交通!B48)</f>
        <v>問27．日常的な外出での主な移動手段は何ですか。</v>
      </c>
      <c r="D22" s="57"/>
      <c r="E22" s="92"/>
      <c r="F22" s="90" t="str">
        <f>HYPERLINK("#"&amp;公園・緑地整備!$B$2&amp;"!B"&amp;公園・緑地整備!$J69,公園・緑地整備!B69)</f>
        <v>問52．（問50で「03」・「04」を選んだ方に伺います。）街路樹が嫌いな理由は何ですか</v>
      </c>
      <c r="G22" s="56"/>
    </row>
    <row r="23" spans="2:7" ht="26.4" customHeight="1" x14ac:dyDescent="0.2">
      <c r="B23" s="68"/>
      <c r="C23" s="90" t="str">
        <f>HYPERLINK("#"&amp;都市計画・公共交通!$B$2&amp;"!F"&amp;都市計画・公共交通!$J48,都市計画・公共交通!F48)</f>
        <v>問28．市内の公共交通機関は利用しやすいと思いますか</v>
      </c>
      <c r="D23" s="57"/>
      <c r="E23" s="92"/>
      <c r="F23" s="90" t="str">
        <f>HYPERLINK("#"&amp;公園・緑地整備!$B$2&amp;"!F"&amp;公園・緑地整備!$J69,公園・緑地整備!F69)</f>
        <v>問53．街路樹の維持管理の状態についてどのように感じていますか</v>
      </c>
      <c r="G23" s="56"/>
    </row>
    <row r="24" spans="2:7" ht="26.4" customHeight="1" x14ac:dyDescent="0.2">
      <c r="B24" s="70"/>
      <c r="C24" s="90" t="str">
        <f>HYPERLINK("#"&amp;都市計画・公共交通!$B$2&amp;"!B"&amp;都市計画・公共交通!$J62,都市計画・公共交通!B62)</f>
        <v>問29．佐倉市総合公共交通マップがあれば活用しますか</v>
      </c>
      <c r="D24" s="57"/>
      <c r="E24" s="92"/>
      <c r="F24" s="108" t="s">
        <v>274</v>
      </c>
      <c r="G24" s="56"/>
    </row>
    <row r="25" spans="2:7" ht="26.4" customHeight="1" thickBot="1" x14ac:dyDescent="0.25">
      <c r="B25" s="69" t="s">
        <v>918</v>
      </c>
      <c r="C25" s="90" t="str">
        <f>HYPERLINK("#"&amp;道路環境!$B$2&amp;"!B"&amp;道路環境!$J4,道路環境!B4)</f>
        <v>問30．佐倉市の道路状況について、あなたの満足度をお聞きします</v>
      </c>
      <c r="D25" s="57"/>
      <c r="E25" s="94"/>
      <c r="F25" s="95" t="str">
        <f>HYPERLINK("#"&amp;公園・緑地整備!$B$2&amp;"!B"&amp;公園・緑地整備!$J84,公園・緑地整備!B84)</f>
        <v>問55．街路樹の数についてあなたの考えに近いものを教えてください</v>
      </c>
      <c r="G25" s="56"/>
    </row>
    <row r="26" spans="2:7" ht="26.4" customHeight="1" x14ac:dyDescent="0.2">
      <c r="B26" s="68"/>
      <c r="C26" s="90" t="str">
        <f>HYPERLINK("#"&amp;道路環境!$B$2&amp;"!F"&amp;道路環境!$J4,道路環境!F4)</f>
        <v>問31．（問30で「03」・「04」を選んだ方に伺います。）不満の原因は次のどちらですか</v>
      </c>
      <c r="D26" s="57"/>
      <c r="E26" s="57"/>
      <c r="F26" s="85"/>
      <c r="G26" s="56"/>
    </row>
    <row r="27" spans="2:7" ht="26.4" customHeight="1" x14ac:dyDescent="0.2">
      <c r="B27" s="68"/>
      <c r="C27" s="90" t="str">
        <f>HYPERLINK("#"&amp;道路環境!$B$2&amp;"!B"&amp;道路環境!$J20,道路環境!B20)</f>
        <v>問32．交通渋滞について、どのような対策が有効だと思いますか</v>
      </c>
      <c r="D27" s="57"/>
      <c r="E27" s="57"/>
      <c r="F27" s="85"/>
      <c r="G27" s="56"/>
    </row>
    <row r="28" spans="2:7" ht="26.4" customHeight="1" x14ac:dyDescent="0.2">
      <c r="B28" s="68"/>
      <c r="C28" s="90" t="str">
        <f>HYPERLINK("#"&amp;道路環境!$B$2&amp;"!F"&amp;道路環境!$J20,道路環境!F20)</f>
        <v>問33．道路の安全性向上には、どのような対策が有効だと思いますか</v>
      </c>
      <c r="D28" s="57"/>
      <c r="E28" s="57"/>
      <c r="F28" s="85"/>
      <c r="G28" s="56"/>
    </row>
    <row r="29" spans="2:7" ht="26.4" customHeight="1" thickBot="1" x14ac:dyDescent="0.25">
      <c r="B29" s="88"/>
      <c r="C29" s="107" t="s">
        <v>273</v>
      </c>
      <c r="D29" s="57"/>
      <c r="E29" s="57"/>
      <c r="F29" s="85"/>
      <c r="G29" s="56"/>
    </row>
    <row r="30" spans="2:7" ht="25.95" customHeight="1" x14ac:dyDescent="0.2">
      <c r="B30" s="55"/>
      <c r="C30" s="86"/>
      <c r="D30" s="58"/>
      <c r="E30" s="58"/>
      <c r="F30" s="86"/>
    </row>
    <row r="31" spans="2:7" ht="25.95" customHeight="1" x14ac:dyDescent="0.2">
      <c r="B31" s="55"/>
    </row>
    <row r="32" spans="2:7" ht="25.95" customHeight="1" x14ac:dyDescent="0.2">
      <c r="B32" s="55"/>
    </row>
    <row r="33" spans="2:2" ht="25.95" customHeight="1" x14ac:dyDescent="0.2">
      <c r="B33" s="55"/>
    </row>
    <row r="34" spans="2:2" ht="25.95" customHeight="1" x14ac:dyDescent="0.2">
      <c r="B34" s="55"/>
    </row>
    <row r="35" spans="2:2" ht="25.95" customHeight="1" x14ac:dyDescent="0.2">
      <c r="B35" s="55"/>
    </row>
    <row r="36" spans="2:2" ht="25.95" customHeight="1" x14ac:dyDescent="0.2">
      <c r="B36" s="55"/>
    </row>
    <row r="37" spans="2:2" ht="25.95" customHeight="1" x14ac:dyDescent="0.2">
      <c r="B37" s="55"/>
    </row>
    <row r="38" spans="2:2" ht="25.95" customHeight="1" x14ac:dyDescent="0.2">
      <c r="B38" s="55"/>
    </row>
    <row r="39" spans="2:2" ht="25.95" customHeight="1" x14ac:dyDescent="0.2">
      <c r="B39" s="55"/>
    </row>
    <row r="40" spans="2:2" ht="25.95" customHeight="1" x14ac:dyDescent="0.2">
      <c r="B40" s="55"/>
    </row>
    <row r="41" spans="2:2" ht="25.95" customHeight="1" x14ac:dyDescent="0.2">
      <c r="B41" s="55"/>
    </row>
    <row r="42" spans="2:2" ht="25.95" customHeight="1" x14ac:dyDescent="0.2">
      <c r="B42" s="55"/>
    </row>
    <row r="43" spans="2:2" ht="25.95" customHeight="1" x14ac:dyDescent="0.2">
      <c r="B43" s="55"/>
    </row>
    <row r="44" spans="2:2" ht="25.95" customHeight="1" x14ac:dyDescent="0.2">
      <c r="B44" s="55"/>
    </row>
    <row r="45" spans="2:2" ht="25.95" customHeight="1" x14ac:dyDescent="0.2">
      <c r="B45" s="55"/>
    </row>
    <row r="46" spans="2:2" ht="25.95" customHeight="1" x14ac:dyDescent="0.2">
      <c r="B46" s="55"/>
    </row>
    <row r="47" spans="2:2" ht="25.95" customHeight="1" x14ac:dyDescent="0.2">
      <c r="B47" s="55"/>
    </row>
    <row r="48" spans="2:2" ht="25.95" customHeight="1" x14ac:dyDescent="0.2">
      <c r="B48" s="55"/>
    </row>
    <row r="49" spans="2:2" ht="25.95" customHeight="1" x14ac:dyDescent="0.2">
      <c r="B49" s="55"/>
    </row>
    <row r="50" spans="2:2" ht="25.95" customHeight="1" x14ac:dyDescent="0.2">
      <c r="B50" s="55"/>
    </row>
    <row r="51" spans="2:2" ht="25.95" customHeight="1" x14ac:dyDescent="0.2">
      <c r="B51" s="55"/>
    </row>
    <row r="52" spans="2:2" ht="25.95" customHeight="1" x14ac:dyDescent="0.2">
      <c r="B52" s="55"/>
    </row>
    <row r="53" spans="2:2" ht="25.95" customHeight="1" x14ac:dyDescent="0.2">
      <c r="B53" s="55"/>
    </row>
    <row r="54" spans="2:2" x14ac:dyDescent="0.2">
      <c r="B54" s="55"/>
    </row>
    <row r="55" spans="2:2" x14ac:dyDescent="0.2">
      <c r="B55" s="55"/>
    </row>
    <row r="56" spans="2:2" x14ac:dyDescent="0.2">
      <c r="B56" s="55"/>
    </row>
    <row r="57" spans="2:2" x14ac:dyDescent="0.2">
      <c r="B57" s="55"/>
    </row>
    <row r="58" spans="2:2" x14ac:dyDescent="0.2">
      <c r="B58" s="55"/>
    </row>
  </sheetData>
  <phoneticPr fontId="5"/>
  <hyperlinks>
    <hyperlink ref="C29" location="A票・問34!A1" display="問34．市が行う道路整備等について、ご意見等がありましたら自由にお書きください　【自由記述】" xr:uid="{193C1D66-C6E0-4F7E-9B7A-FEEFA7756B76}"/>
    <hyperlink ref="F24" location="A票・問54!A1" display="問54．市内の街路樹について、ご意見等がありましたらご自由にお書きください　【自由記述】" xr:uid="{43C86B2D-5F6A-40FB-B83E-E63D36BD8B3B}"/>
  </hyperlinks>
  <pageMargins left="0.7" right="0.7" top="0.75" bottom="0.75" header="0.3" footer="0.3"/>
  <pageSetup paperSize="9" scale="5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9209B-260D-468F-9826-ECE18BCF3A6B}">
  <sheetPr codeName="Sheet10"/>
  <dimension ref="B2:J13"/>
  <sheetViews>
    <sheetView view="pageBreakPreview" zoomScaleNormal="100" zoomScaleSheetLayoutView="100" workbookViewId="0">
      <selection activeCell="B4" sqref="B4:D4"/>
    </sheetView>
  </sheetViews>
  <sheetFormatPr defaultColWidth="12.6640625" defaultRowHeight="13.2" x14ac:dyDescent="0.2"/>
  <cols>
    <col min="1" max="1" width="2.218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0" hidden="1" customWidth="1"/>
    <col min="250" max="250" width="2.21875" customWidth="1"/>
    <col min="251" max="251" width="25.77734375" customWidth="1"/>
    <col min="254" max="254" width="5.77734375" customWidth="1"/>
    <col min="255" max="255" width="25.77734375" customWidth="1"/>
    <col min="260" max="260" width="25.77734375" customWidth="1"/>
    <col min="506" max="506" width="2.21875" customWidth="1"/>
    <col min="507" max="507" width="25.77734375" customWidth="1"/>
    <col min="510" max="510" width="5.77734375" customWidth="1"/>
    <col min="511" max="511" width="25.77734375" customWidth="1"/>
    <col min="516" max="516" width="25.77734375" customWidth="1"/>
    <col min="762" max="762" width="2.21875" customWidth="1"/>
    <col min="763" max="763" width="25.77734375" customWidth="1"/>
    <col min="766" max="766" width="5.77734375" customWidth="1"/>
    <col min="767" max="767" width="25.77734375" customWidth="1"/>
    <col min="772" max="772" width="25.77734375" customWidth="1"/>
    <col min="1018" max="1018" width="2.21875" customWidth="1"/>
    <col min="1019" max="1019" width="25.77734375" customWidth="1"/>
    <col min="1022" max="1022" width="5.77734375" customWidth="1"/>
    <col min="1023" max="1023" width="25.77734375" customWidth="1"/>
    <col min="1028" max="1028" width="25.77734375" customWidth="1"/>
    <col min="1274" max="1274" width="2.21875" customWidth="1"/>
    <col min="1275" max="1275" width="25.77734375" customWidth="1"/>
    <col min="1278" max="1278" width="5.77734375" customWidth="1"/>
    <col min="1279" max="1279" width="25.77734375" customWidth="1"/>
    <col min="1284" max="1284" width="25.77734375" customWidth="1"/>
    <col min="1530" max="1530" width="2.21875" customWidth="1"/>
    <col min="1531" max="1531" width="25.77734375" customWidth="1"/>
    <col min="1534" max="1534" width="5.77734375" customWidth="1"/>
    <col min="1535" max="1535" width="25.77734375" customWidth="1"/>
    <col min="1540" max="1540" width="25.77734375" customWidth="1"/>
    <col min="1786" max="1786" width="2.21875" customWidth="1"/>
    <col min="1787" max="1787" width="25.77734375" customWidth="1"/>
    <col min="1790" max="1790" width="5.77734375" customWidth="1"/>
    <col min="1791" max="1791" width="25.77734375" customWidth="1"/>
    <col min="1796" max="1796" width="25.77734375" customWidth="1"/>
    <col min="2042" max="2042" width="2.21875" customWidth="1"/>
    <col min="2043" max="2043" width="25.77734375" customWidth="1"/>
    <col min="2046" max="2046" width="5.77734375" customWidth="1"/>
    <col min="2047" max="2047" width="25.77734375" customWidth="1"/>
    <col min="2052" max="2052" width="25.77734375" customWidth="1"/>
    <col min="2298" max="2298" width="2.21875" customWidth="1"/>
    <col min="2299" max="2299" width="25.77734375" customWidth="1"/>
    <col min="2302" max="2302" width="5.77734375" customWidth="1"/>
    <col min="2303" max="2303" width="25.77734375" customWidth="1"/>
    <col min="2308" max="2308" width="25.77734375" customWidth="1"/>
    <col min="2554" max="2554" width="2.21875" customWidth="1"/>
    <col min="2555" max="2555" width="25.77734375" customWidth="1"/>
    <col min="2558" max="2558" width="5.77734375" customWidth="1"/>
    <col min="2559" max="2559" width="25.77734375" customWidth="1"/>
    <col min="2564" max="2564" width="25.77734375" customWidth="1"/>
    <col min="2810" max="2810" width="2.21875" customWidth="1"/>
    <col min="2811" max="2811" width="25.77734375" customWidth="1"/>
    <col min="2814" max="2814" width="5.77734375" customWidth="1"/>
    <col min="2815" max="2815" width="25.77734375" customWidth="1"/>
    <col min="2820" max="2820" width="25.77734375" customWidth="1"/>
    <col min="3066" max="3066" width="2.21875" customWidth="1"/>
    <col min="3067" max="3067" width="25.77734375" customWidth="1"/>
    <col min="3070" max="3070" width="5.77734375" customWidth="1"/>
    <col min="3071" max="3071" width="25.77734375" customWidth="1"/>
    <col min="3076" max="3076" width="25.77734375" customWidth="1"/>
    <col min="3322" max="3322" width="2.21875" customWidth="1"/>
    <col min="3323" max="3323" width="25.77734375" customWidth="1"/>
    <col min="3326" max="3326" width="5.77734375" customWidth="1"/>
    <col min="3327" max="3327" width="25.77734375" customWidth="1"/>
    <col min="3332" max="3332" width="25.77734375" customWidth="1"/>
    <col min="3578" max="3578" width="2.21875" customWidth="1"/>
    <col min="3579" max="3579" width="25.77734375" customWidth="1"/>
    <col min="3582" max="3582" width="5.77734375" customWidth="1"/>
    <col min="3583" max="3583" width="25.77734375" customWidth="1"/>
    <col min="3588" max="3588" width="25.77734375" customWidth="1"/>
    <col min="3834" max="3834" width="2.21875" customWidth="1"/>
    <col min="3835" max="3835" width="25.77734375" customWidth="1"/>
    <col min="3838" max="3838" width="5.77734375" customWidth="1"/>
    <col min="3839" max="3839" width="25.77734375" customWidth="1"/>
    <col min="3844" max="3844" width="25.77734375" customWidth="1"/>
    <col min="4090" max="4090" width="2.21875" customWidth="1"/>
    <col min="4091" max="4091" width="25.77734375" customWidth="1"/>
    <col min="4094" max="4094" width="5.77734375" customWidth="1"/>
    <col min="4095" max="4095" width="25.77734375" customWidth="1"/>
    <col min="4100" max="4100" width="25.77734375" customWidth="1"/>
    <col min="4346" max="4346" width="2.21875" customWidth="1"/>
    <col min="4347" max="4347" width="25.77734375" customWidth="1"/>
    <col min="4350" max="4350" width="5.77734375" customWidth="1"/>
    <col min="4351" max="4351" width="25.77734375" customWidth="1"/>
    <col min="4356" max="4356" width="25.77734375" customWidth="1"/>
    <col min="4602" max="4602" width="2.21875" customWidth="1"/>
    <col min="4603" max="4603" width="25.77734375" customWidth="1"/>
    <col min="4606" max="4606" width="5.77734375" customWidth="1"/>
    <col min="4607" max="4607" width="25.77734375" customWidth="1"/>
    <col min="4612" max="4612" width="25.77734375" customWidth="1"/>
    <col min="4858" max="4858" width="2.21875" customWidth="1"/>
    <col min="4859" max="4859" width="25.77734375" customWidth="1"/>
    <col min="4862" max="4862" width="5.77734375" customWidth="1"/>
    <col min="4863" max="4863" width="25.77734375" customWidth="1"/>
    <col min="4868" max="4868" width="25.77734375" customWidth="1"/>
    <col min="5114" max="5114" width="2.21875" customWidth="1"/>
    <col min="5115" max="5115" width="25.77734375" customWidth="1"/>
    <col min="5118" max="5118" width="5.77734375" customWidth="1"/>
    <col min="5119" max="5119" width="25.77734375" customWidth="1"/>
    <col min="5124" max="5124" width="25.77734375" customWidth="1"/>
    <col min="5370" max="5370" width="2.21875" customWidth="1"/>
    <col min="5371" max="5371" width="25.77734375" customWidth="1"/>
    <col min="5374" max="5374" width="5.77734375" customWidth="1"/>
    <col min="5375" max="5375" width="25.77734375" customWidth="1"/>
    <col min="5380" max="5380" width="25.77734375" customWidth="1"/>
    <col min="5626" max="5626" width="2.21875" customWidth="1"/>
    <col min="5627" max="5627" width="25.77734375" customWidth="1"/>
    <col min="5630" max="5630" width="5.77734375" customWidth="1"/>
    <col min="5631" max="5631" width="25.77734375" customWidth="1"/>
    <col min="5636" max="5636" width="25.77734375" customWidth="1"/>
    <col min="5882" max="5882" width="2.21875" customWidth="1"/>
    <col min="5883" max="5883" width="25.77734375" customWidth="1"/>
    <col min="5886" max="5886" width="5.77734375" customWidth="1"/>
    <col min="5887" max="5887" width="25.77734375" customWidth="1"/>
    <col min="5892" max="5892" width="25.77734375" customWidth="1"/>
    <col min="6138" max="6138" width="2.21875" customWidth="1"/>
    <col min="6139" max="6139" width="25.77734375" customWidth="1"/>
    <col min="6142" max="6142" width="5.77734375" customWidth="1"/>
    <col min="6143" max="6143" width="25.77734375" customWidth="1"/>
    <col min="6148" max="6148" width="25.77734375" customWidth="1"/>
    <col min="6394" max="6394" width="2.21875" customWidth="1"/>
    <col min="6395" max="6395" width="25.77734375" customWidth="1"/>
    <col min="6398" max="6398" width="5.77734375" customWidth="1"/>
    <col min="6399" max="6399" width="25.77734375" customWidth="1"/>
    <col min="6404" max="6404" width="25.77734375" customWidth="1"/>
    <col min="6650" max="6650" width="2.21875" customWidth="1"/>
    <col min="6651" max="6651" width="25.77734375" customWidth="1"/>
    <col min="6654" max="6654" width="5.77734375" customWidth="1"/>
    <col min="6655" max="6655" width="25.77734375" customWidth="1"/>
    <col min="6660" max="6660" width="25.77734375" customWidth="1"/>
    <col min="6906" max="6906" width="2.21875" customWidth="1"/>
    <col min="6907" max="6907" width="25.77734375" customWidth="1"/>
    <col min="6910" max="6910" width="5.77734375" customWidth="1"/>
    <col min="6911" max="6911" width="25.77734375" customWidth="1"/>
    <col min="6916" max="6916" width="25.77734375" customWidth="1"/>
    <col min="7162" max="7162" width="2.21875" customWidth="1"/>
    <col min="7163" max="7163" width="25.77734375" customWidth="1"/>
    <col min="7166" max="7166" width="5.77734375" customWidth="1"/>
    <col min="7167" max="7167" width="25.77734375" customWidth="1"/>
    <col min="7172" max="7172" width="25.77734375" customWidth="1"/>
    <col min="7418" max="7418" width="2.21875" customWidth="1"/>
    <col min="7419" max="7419" width="25.77734375" customWidth="1"/>
    <col min="7422" max="7422" width="5.77734375" customWidth="1"/>
    <col min="7423" max="7423" width="25.77734375" customWidth="1"/>
    <col min="7428" max="7428" width="25.77734375" customWidth="1"/>
    <col min="7674" max="7674" width="2.21875" customWidth="1"/>
    <col min="7675" max="7675" width="25.77734375" customWidth="1"/>
    <col min="7678" max="7678" width="5.77734375" customWidth="1"/>
    <col min="7679" max="7679" width="25.77734375" customWidth="1"/>
    <col min="7684" max="7684" width="25.77734375" customWidth="1"/>
    <col min="7930" max="7930" width="2.21875" customWidth="1"/>
    <col min="7931" max="7931" width="25.77734375" customWidth="1"/>
    <col min="7934" max="7934" width="5.77734375" customWidth="1"/>
    <col min="7935" max="7935" width="25.77734375" customWidth="1"/>
    <col min="7940" max="7940" width="25.77734375" customWidth="1"/>
    <col min="8186" max="8186" width="2.21875" customWidth="1"/>
    <col min="8187" max="8187" width="25.77734375" customWidth="1"/>
    <col min="8190" max="8190" width="5.77734375" customWidth="1"/>
    <col min="8191" max="8191" width="25.77734375" customWidth="1"/>
    <col min="8196" max="8196" width="25.77734375" customWidth="1"/>
    <col min="8442" max="8442" width="2.21875" customWidth="1"/>
    <col min="8443" max="8443" width="25.77734375" customWidth="1"/>
    <col min="8446" max="8446" width="5.77734375" customWidth="1"/>
    <col min="8447" max="8447" width="25.77734375" customWidth="1"/>
    <col min="8452" max="8452" width="25.77734375" customWidth="1"/>
    <col min="8698" max="8698" width="2.21875" customWidth="1"/>
    <col min="8699" max="8699" width="25.77734375" customWidth="1"/>
    <col min="8702" max="8702" width="5.77734375" customWidth="1"/>
    <col min="8703" max="8703" width="25.77734375" customWidth="1"/>
    <col min="8708" max="8708" width="25.77734375" customWidth="1"/>
    <col min="8954" max="8954" width="2.21875" customWidth="1"/>
    <col min="8955" max="8955" width="25.77734375" customWidth="1"/>
    <col min="8958" max="8958" width="5.77734375" customWidth="1"/>
    <col min="8959" max="8959" width="25.77734375" customWidth="1"/>
    <col min="8964" max="8964" width="25.77734375" customWidth="1"/>
    <col min="9210" max="9210" width="2.21875" customWidth="1"/>
    <col min="9211" max="9211" width="25.77734375" customWidth="1"/>
    <col min="9214" max="9214" width="5.77734375" customWidth="1"/>
    <col min="9215" max="9215" width="25.77734375" customWidth="1"/>
    <col min="9220" max="9220" width="25.77734375" customWidth="1"/>
    <col min="9466" max="9466" width="2.21875" customWidth="1"/>
    <col min="9467" max="9467" width="25.77734375" customWidth="1"/>
    <col min="9470" max="9470" width="5.77734375" customWidth="1"/>
    <col min="9471" max="9471" width="25.77734375" customWidth="1"/>
    <col min="9476" max="9476" width="25.77734375" customWidth="1"/>
    <col min="9722" max="9722" width="2.21875" customWidth="1"/>
    <col min="9723" max="9723" width="25.77734375" customWidth="1"/>
    <col min="9726" max="9726" width="5.77734375" customWidth="1"/>
    <col min="9727" max="9727" width="25.77734375" customWidth="1"/>
    <col min="9732" max="9732" width="25.77734375" customWidth="1"/>
    <col min="9978" max="9978" width="2.21875" customWidth="1"/>
    <col min="9979" max="9979" width="25.77734375" customWidth="1"/>
    <col min="9982" max="9982" width="5.77734375" customWidth="1"/>
    <col min="9983" max="9983" width="25.77734375" customWidth="1"/>
    <col min="9988" max="9988" width="25.77734375" customWidth="1"/>
    <col min="10234" max="10234" width="2.21875" customWidth="1"/>
    <col min="10235" max="10235" width="25.77734375" customWidth="1"/>
    <col min="10238" max="10238" width="5.77734375" customWidth="1"/>
    <col min="10239" max="10239" width="25.77734375" customWidth="1"/>
    <col min="10244" max="10244" width="25.77734375" customWidth="1"/>
    <col min="10490" max="10490" width="2.21875" customWidth="1"/>
    <col min="10491" max="10491" width="25.77734375" customWidth="1"/>
    <col min="10494" max="10494" width="5.77734375" customWidth="1"/>
    <col min="10495" max="10495" width="25.77734375" customWidth="1"/>
    <col min="10500" max="10500" width="25.77734375" customWidth="1"/>
    <col min="10746" max="10746" width="2.21875" customWidth="1"/>
    <col min="10747" max="10747" width="25.77734375" customWidth="1"/>
    <col min="10750" max="10750" width="5.77734375" customWidth="1"/>
    <col min="10751" max="10751" width="25.77734375" customWidth="1"/>
    <col min="10756" max="10756" width="25.77734375" customWidth="1"/>
    <col min="11002" max="11002" width="2.21875" customWidth="1"/>
    <col min="11003" max="11003" width="25.77734375" customWidth="1"/>
    <col min="11006" max="11006" width="5.77734375" customWidth="1"/>
    <col min="11007" max="11007" width="25.77734375" customWidth="1"/>
    <col min="11012" max="11012" width="25.77734375" customWidth="1"/>
    <col min="11258" max="11258" width="2.21875" customWidth="1"/>
    <col min="11259" max="11259" width="25.77734375" customWidth="1"/>
    <col min="11262" max="11262" width="5.77734375" customWidth="1"/>
    <col min="11263" max="11263" width="25.77734375" customWidth="1"/>
    <col min="11268" max="11268" width="25.77734375" customWidth="1"/>
    <col min="11514" max="11514" width="2.21875" customWidth="1"/>
    <col min="11515" max="11515" width="25.77734375" customWidth="1"/>
    <col min="11518" max="11518" width="5.77734375" customWidth="1"/>
    <col min="11519" max="11519" width="25.77734375" customWidth="1"/>
    <col min="11524" max="11524" width="25.77734375" customWidth="1"/>
    <col min="11770" max="11770" width="2.21875" customWidth="1"/>
    <col min="11771" max="11771" width="25.77734375" customWidth="1"/>
    <col min="11774" max="11774" width="5.77734375" customWidth="1"/>
    <col min="11775" max="11775" width="25.77734375" customWidth="1"/>
    <col min="11780" max="11780" width="25.77734375" customWidth="1"/>
    <col min="12026" max="12026" width="2.21875" customWidth="1"/>
    <col min="12027" max="12027" width="25.77734375" customWidth="1"/>
    <col min="12030" max="12030" width="5.77734375" customWidth="1"/>
    <col min="12031" max="12031" width="25.77734375" customWidth="1"/>
    <col min="12036" max="12036" width="25.77734375" customWidth="1"/>
    <col min="12282" max="12282" width="2.21875" customWidth="1"/>
    <col min="12283" max="12283" width="25.77734375" customWidth="1"/>
    <col min="12286" max="12286" width="5.77734375" customWidth="1"/>
    <col min="12287" max="12287" width="25.77734375" customWidth="1"/>
    <col min="12292" max="12292" width="25.77734375" customWidth="1"/>
    <col min="12538" max="12538" width="2.21875" customWidth="1"/>
    <col min="12539" max="12539" width="25.77734375" customWidth="1"/>
    <col min="12542" max="12542" width="5.77734375" customWidth="1"/>
    <col min="12543" max="12543" width="25.77734375" customWidth="1"/>
    <col min="12548" max="12548" width="25.77734375" customWidth="1"/>
    <col min="12794" max="12794" width="2.21875" customWidth="1"/>
    <col min="12795" max="12795" width="25.77734375" customWidth="1"/>
    <col min="12798" max="12798" width="5.77734375" customWidth="1"/>
    <col min="12799" max="12799" width="25.77734375" customWidth="1"/>
    <col min="12804" max="12804" width="25.77734375" customWidth="1"/>
    <col min="13050" max="13050" width="2.21875" customWidth="1"/>
    <col min="13051" max="13051" width="25.77734375" customWidth="1"/>
    <col min="13054" max="13054" width="5.77734375" customWidth="1"/>
    <col min="13055" max="13055" width="25.77734375" customWidth="1"/>
    <col min="13060" max="13060" width="25.77734375" customWidth="1"/>
    <col min="13306" max="13306" width="2.21875" customWidth="1"/>
    <col min="13307" max="13307" width="25.77734375" customWidth="1"/>
    <col min="13310" max="13310" width="5.77734375" customWidth="1"/>
    <col min="13311" max="13311" width="25.77734375" customWidth="1"/>
    <col min="13316" max="13316" width="25.77734375" customWidth="1"/>
    <col min="13562" max="13562" width="2.21875" customWidth="1"/>
    <col min="13563" max="13563" width="25.77734375" customWidth="1"/>
    <col min="13566" max="13566" width="5.77734375" customWidth="1"/>
    <col min="13567" max="13567" width="25.77734375" customWidth="1"/>
    <col min="13572" max="13572" width="25.77734375" customWidth="1"/>
    <col min="13818" max="13818" width="2.21875" customWidth="1"/>
    <col min="13819" max="13819" width="25.77734375" customWidth="1"/>
    <col min="13822" max="13822" width="5.77734375" customWidth="1"/>
    <col min="13823" max="13823" width="25.77734375" customWidth="1"/>
    <col min="13828" max="13828" width="25.77734375" customWidth="1"/>
    <col min="14074" max="14074" width="2.21875" customWidth="1"/>
    <col min="14075" max="14075" width="25.77734375" customWidth="1"/>
    <col min="14078" max="14078" width="5.77734375" customWidth="1"/>
    <col min="14079" max="14079" width="25.77734375" customWidth="1"/>
    <col min="14084" max="14084" width="25.77734375" customWidth="1"/>
    <col min="14330" max="14330" width="2.21875" customWidth="1"/>
    <col min="14331" max="14331" width="25.77734375" customWidth="1"/>
    <col min="14334" max="14334" width="5.77734375" customWidth="1"/>
    <col min="14335" max="14335" width="25.77734375" customWidth="1"/>
    <col min="14340" max="14340" width="25.77734375" customWidth="1"/>
    <col min="14586" max="14586" width="2.21875" customWidth="1"/>
    <col min="14587" max="14587" width="25.77734375" customWidth="1"/>
    <col min="14590" max="14590" width="5.77734375" customWidth="1"/>
    <col min="14591" max="14591" width="25.77734375" customWidth="1"/>
    <col min="14596" max="14596" width="25.77734375" customWidth="1"/>
    <col min="14842" max="14842" width="2.21875" customWidth="1"/>
    <col min="14843" max="14843" width="25.77734375" customWidth="1"/>
    <col min="14846" max="14846" width="5.77734375" customWidth="1"/>
    <col min="14847" max="14847" width="25.77734375" customWidth="1"/>
    <col min="14852" max="14852" width="25.77734375" customWidth="1"/>
    <col min="15098" max="15098" width="2.21875" customWidth="1"/>
    <col min="15099" max="15099" width="25.77734375" customWidth="1"/>
    <col min="15102" max="15102" width="5.77734375" customWidth="1"/>
    <col min="15103" max="15103" width="25.77734375" customWidth="1"/>
    <col min="15108" max="15108" width="25.77734375" customWidth="1"/>
    <col min="15354" max="15354" width="2.21875" customWidth="1"/>
    <col min="15355" max="15355" width="25.77734375" customWidth="1"/>
    <col min="15358" max="15358" width="5.77734375" customWidth="1"/>
    <col min="15359" max="15359" width="25.77734375" customWidth="1"/>
    <col min="15364" max="15364" width="25.77734375" customWidth="1"/>
    <col min="15610" max="15610" width="2.21875" customWidth="1"/>
    <col min="15611" max="15611" width="25.77734375" customWidth="1"/>
    <col min="15614" max="15614" width="5.77734375" customWidth="1"/>
    <col min="15615" max="15615" width="25.77734375" customWidth="1"/>
    <col min="15620" max="15620" width="25.77734375" customWidth="1"/>
    <col min="15866" max="15866" width="2.21875" customWidth="1"/>
    <col min="15867" max="15867" width="25.77734375" customWidth="1"/>
    <col min="15870" max="15870" width="5.77734375" customWidth="1"/>
    <col min="15871" max="15871" width="25.77734375" customWidth="1"/>
    <col min="15876" max="15876" width="25.77734375" customWidth="1"/>
    <col min="16122" max="16122" width="2.21875" customWidth="1"/>
    <col min="16123" max="16123" width="25.77734375" customWidth="1"/>
    <col min="16126" max="16126" width="5.77734375" customWidth="1"/>
    <col min="16127" max="16127" width="25.77734375" customWidth="1"/>
    <col min="16132" max="16132" width="25.77734375" customWidth="1"/>
  </cols>
  <sheetData>
    <row r="2" spans="2:10" ht="16.2" x14ac:dyDescent="0.2">
      <c r="B2" s="54" t="s">
        <v>938</v>
      </c>
      <c r="C2" s="55"/>
      <c r="D2" s="55"/>
      <c r="E2" s="55"/>
      <c r="F2" s="55"/>
      <c r="G2" s="55"/>
      <c r="H2" s="55"/>
      <c r="I2" s="55"/>
    </row>
    <row r="4" spans="2:10" s="112" customFormat="1" ht="24.9" customHeight="1" x14ac:dyDescent="0.15">
      <c r="B4" s="171" t="s">
        <v>139</v>
      </c>
      <c r="C4" s="172"/>
      <c r="D4" s="173"/>
      <c r="E4" s="66"/>
      <c r="F4" s="171" t="s">
        <v>386</v>
      </c>
      <c r="G4" s="172"/>
      <c r="H4" s="173"/>
      <c r="I4" s="66"/>
      <c r="J4" s="66">
        <f>ROW()</f>
        <v>4</v>
      </c>
    </row>
    <row r="5" spans="2:10" s="21" customFormat="1" ht="12" x14ac:dyDescent="0.15">
      <c r="B5" s="37"/>
      <c r="C5" s="38" t="s">
        <v>315</v>
      </c>
      <c r="D5" s="38" t="s">
        <v>316</v>
      </c>
      <c r="E5" s="66"/>
      <c r="F5" s="37"/>
      <c r="G5" s="38" t="s">
        <v>315</v>
      </c>
      <c r="H5" s="38" t="s">
        <v>316</v>
      </c>
      <c r="I5" s="66"/>
      <c r="J5" s="66"/>
    </row>
    <row r="6" spans="2:10" s="21" customFormat="1" ht="36" x14ac:dyDescent="0.15">
      <c r="B6" s="73" t="s">
        <v>749</v>
      </c>
      <c r="C6" s="23">
        <v>25</v>
      </c>
      <c r="D6" s="40">
        <v>4.96031746031746E-2</v>
      </c>
      <c r="E6" s="41"/>
      <c r="F6" s="51" t="s">
        <v>750</v>
      </c>
      <c r="G6" s="23">
        <v>45</v>
      </c>
      <c r="H6" s="40">
        <v>8.9285714285714288E-2</v>
      </c>
    </row>
    <row r="7" spans="2:10" s="21" customFormat="1" ht="24" x14ac:dyDescent="0.15">
      <c r="B7" s="74" t="s">
        <v>773</v>
      </c>
      <c r="C7" s="23">
        <v>104</v>
      </c>
      <c r="D7" s="40">
        <v>0.20634920634920634</v>
      </c>
      <c r="E7" s="41"/>
      <c r="F7" s="75" t="s">
        <v>774</v>
      </c>
      <c r="G7" s="23">
        <v>184</v>
      </c>
      <c r="H7" s="40">
        <v>0.36507936507936506</v>
      </c>
    </row>
    <row r="8" spans="2:10" s="21" customFormat="1" ht="24" x14ac:dyDescent="0.15">
      <c r="B8" s="74" t="s">
        <v>799</v>
      </c>
      <c r="C8" s="23">
        <v>181</v>
      </c>
      <c r="D8" s="40">
        <v>0.35912698412698413</v>
      </c>
      <c r="E8" s="41"/>
      <c r="F8" s="75" t="s">
        <v>800</v>
      </c>
      <c r="G8" s="23">
        <v>216</v>
      </c>
      <c r="H8" s="40">
        <v>0.42857142857142855</v>
      </c>
    </row>
    <row r="9" spans="2:10" s="21" customFormat="1" ht="24" x14ac:dyDescent="0.15">
      <c r="B9" s="74" t="s">
        <v>462</v>
      </c>
      <c r="C9" s="23">
        <v>185</v>
      </c>
      <c r="D9" s="40">
        <v>0.36706349206349204</v>
      </c>
      <c r="E9" s="41"/>
      <c r="F9" s="75" t="s">
        <v>824</v>
      </c>
      <c r="G9" s="23">
        <v>49</v>
      </c>
      <c r="H9" s="40">
        <v>9.7222222222222224E-2</v>
      </c>
    </row>
    <row r="10" spans="2:10" s="21" customFormat="1" ht="13.2" customHeight="1" x14ac:dyDescent="0.15">
      <c r="B10" s="73" t="s">
        <v>313</v>
      </c>
      <c r="C10" s="23">
        <v>9</v>
      </c>
      <c r="D10" s="40">
        <v>1.7857142857142856E-2</v>
      </c>
      <c r="E10" s="46"/>
      <c r="F10" s="75" t="s">
        <v>313</v>
      </c>
      <c r="G10" s="23">
        <v>10</v>
      </c>
      <c r="H10" s="40">
        <v>1.984126984126984E-2</v>
      </c>
    </row>
    <row r="11" spans="2:10" s="21" customFormat="1" ht="13.2" customHeight="1" x14ac:dyDescent="0.15">
      <c r="B11" s="76" t="s">
        <v>277</v>
      </c>
      <c r="C11" s="44">
        <v>504</v>
      </c>
      <c r="D11" s="45">
        <v>1</v>
      </c>
      <c r="F11" s="76" t="s">
        <v>277</v>
      </c>
      <c r="G11" s="44">
        <v>504</v>
      </c>
      <c r="H11" s="45">
        <v>1</v>
      </c>
    </row>
    <row r="12" spans="2:10" s="21" customFormat="1" x14ac:dyDescent="0.15">
      <c r="B12" s="66"/>
      <c r="C12" s="66"/>
      <c r="D12" s="66"/>
      <c r="E12" s="1"/>
      <c r="F12"/>
      <c r="G12"/>
      <c r="H12"/>
      <c r="I12" s="1"/>
      <c r="J12" s="1"/>
    </row>
    <row r="13" spans="2:10" s="21" customFormat="1" x14ac:dyDescent="0.15">
      <c r="B13" s="47"/>
      <c r="C13" s="66"/>
      <c r="D13" s="66"/>
      <c r="E13" s="66"/>
      <c r="F13"/>
      <c r="G13"/>
      <c r="H13"/>
      <c r="I13" s="66"/>
      <c r="J13" s="66"/>
    </row>
  </sheetData>
  <mergeCells count="2">
    <mergeCell ref="B4:D4"/>
    <mergeCell ref="F4:H4"/>
  </mergeCells>
  <phoneticPr fontId="5"/>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B7D4-28FF-4F4A-8FF3-4588D3866778}">
  <sheetPr codeName="Sheet13"/>
  <dimension ref="B2:J21"/>
  <sheetViews>
    <sheetView view="pageBreakPreview" zoomScaleNormal="100" zoomScaleSheetLayoutView="100" workbookViewId="0">
      <selection activeCell="B4" sqref="B4:D4"/>
    </sheetView>
  </sheetViews>
  <sheetFormatPr defaultColWidth="12.6640625" defaultRowHeight="13.2" x14ac:dyDescent="0.2"/>
  <cols>
    <col min="1" max="1" width="2.77734375" customWidth="1"/>
    <col min="2" max="2" width="25.77734375" customWidth="1"/>
    <col min="3" max="4" width="8.88671875" customWidth="1"/>
    <col min="5" max="5" width="3.77734375" customWidth="1"/>
    <col min="8" max="8" width="25.77734375" customWidth="1"/>
    <col min="9" max="9" width="3.33203125" customWidth="1"/>
    <col min="10" max="10" width="0" hidden="1" customWidth="1"/>
    <col min="247" max="247" width="2.21875" customWidth="1"/>
    <col min="248" max="248" width="25.77734375" customWidth="1"/>
    <col min="251" max="251" width="5.77734375" customWidth="1"/>
    <col min="252" max="252" width="25.77734375" customWidth="1"/>
    <col min="257" max="257" width="25.77734375" customWidth="1"/>
    <col min="503" max="503" width="2.21875" customWidth="1"/>
    <col min="504" max="504" width="25.77734375" customWidth="1"/>
    <col min="507" max="507" width="5.77734375" customWidth="1"/>
    <col min="508" max="508" width="25.77734375" customWidth="1"/>
    <col min="513" max="513" width="25.77734375" customWidth="1"/>
    <col min="759" max="759" width="2.21875" customWidth="1"/>
    <col min="760" max="760" width="25.77734375" customWidth="1"/>
    <col min="763" max="763" width="5.77734375" customWidth="1"/>
    <col min="764" max="764" width="25.77734375" customWidth="1"/>
    <col min="769" max="769" width="25.77734375" customWidth="1"/>
    <col min="1015" max="1015" width="2.21875" customWidth="1"/>
    <col min="1016" max="1016" width="25.77734375" customWidth="1"/>
    <col min="1019" max="1019" width="5.77734375" customWidth="1"/>
    <col min="1020" max="1020" width="25.77734375" customWidth="1"/>
    <col min="1025" max="1025" width="25.77734375" customWidth="1"/>
    <col min="1271" max="1271" width="2.21875" customWidth="1"/>
    <col min="1272" max="1272" width="25.77734375" customWidth="1"/>
    <col min="1275" max="1275" width="5.77734375" customWidth="1"/>
    <col min="1276" max="1276" width="25.77734375" customWidth="1"/>
    <col min="1281" max="1281" width="25.77734375" customWidth="1"/>
    <col min="1527" max="1527" width="2.21875" customWidth="1"/>
    <col min="1528" max="1528" width="25.77734375" customWidth="1"/>
    <col min="1531" max="1531" width="5.77734375" customWidth="1"/>
    <col min="1532" max="1532" width="25.77734375" customWidth="1"/>
    <col min="1537" max="1537" width="25.77734375" customWidth="1"/>
    <col min="1783" max="1783" width="2.21875" customWidth="1"/>
    <col min="1784" max="1784" width="25.77734375" customWidth="1"/>
    <col min="1787" max="1787" width="5.77734375" customWidth="1"/>
    <col min="1788" max="1788" width="25.77734375" customWidth="1"/>
    <col min="1793" max="1793" width="25.77734375" customWidth="1"/>
    <col min="2039" max="2039" width="2.21875" customWidth="1"/>
    <col min="2040" max="2040" width="25.77734375" customWidth="1"/>
    <col min="2043" max="2043" width="5.77734375" customWidth="1"/>
    <col min="2044" max="2044" width="25.77734375" customWidth="1"/>
    <col min="2049" max="2049" width="25.77734375" customWidth="1"/>
    <col min="2295" max="2295" width="2.21875" customWidth="1"/>
    <col min="2296" max="2296" width="25.77734375" customWidth="1"/>
    <col min="2299" max="2299" width="5.77734375" customWidth="1"/>
    <col min="2300" max="2300" width="25.77734375" customWidth="1"/>
    <col min="2305" max="2305" width="25.77734375" customWidth="1"/>
    <col min="2551" max="2551" width="2.21875" customWidth="1"/>
    <col min="2552" max="2552" width="25.77734375" customWidth="1"/>
    <col min="2555" max="2555" width="5.77734375" customWidth="1"/>
    <col min="2556" max="2556" width="25.77734375" customWidth="1"/>
    <col min="2561" max="2561" width="25.77734375" customWidth="1"/>
    <col min="2807" max="2807" width="2.21875" customWidth="1"/>
    <col min="2808" max="2808" width="25.77734375" customWidth="1"/>
    <col min="2811" max="2811" width="5.77734375" customWidth="1"/>
    <col min="2812" max="2812" width="25.77734375" customWidth="1"/>
    <col min="2817" max="2817" width="25.77734375" customWidth="1"/>
    <col min="3063" max="3063" width="2.21875" customWidth="1"/>
    <col min="3064" max="3064" width="25.77734375" customWidth="1"/>
    <col min="3067" max="3067" width="5.77734375" customWidth="1"/>
    <col min="3068" max="3068" width="25.77734375" customWidth="1"/>
    <col min="3073" max="3073" width="25.77734375" customWidth="1"/>
    <col min="3319" max="3319" width="2.21875" customWidth="1"/>
    <col min="3320" max="3320" width="25.77734375" customWidth="1"/>
    <col min="3323" max="3323" width="5.77734375" customWidth="1"/>
    <col min="3324" max="3324" width="25.77734375" customWidth="1"/>
    <col min="3329" max="3329" width="25.77734375" customWidth="1"/>
    <col min="3575" max="3575" width="2.21875" customWidth="1"/>
    <col min="3576" max="3576" width="25.77734375" customWidth="1"/>
    <col min="3579" max="3579" width="5.77734375" customWidth="1"/>
    <col min="3580" max="3580" width="25.77734375" customWidth="1"/>
    <col min="3585" max="3585" width="25.77734375" customWidth="1"/>
    <col min="3831" max="3831" width="2.21875" customWidth="1"/>
    <col min="3832" max="3832" width="25.77734375" customWidth="1"/>
    <col min="3835" max="3835" width="5.77734375" customWidth="1"/>
    <col min="3836" max="3836" width="25.77734375" customWidth="1"/>
    <col min="3841" max="3841" width="25.77734375" customWidth="1"/>
    <col min="4087" max="4087" width="2.21875" customWidth="1"/>
    <col min="4088" max="4088" width="25.77734375" customWidth="1"/>
    <col min="4091" max="4091" width="5.77734375" customWidth="1"/>
    <col min="4092" max="4092" width="25.77734375" customWidth="1"/>
    <col min="4097" max="4097" width="25.77734375" customWidth="1"/>
    <col min="4343" max="4343" width="2.21875" customWidth="1"/>
    <col min="4344" max="4344" width="25.77734375" customWidth="1"/>
    <col min="4347" max="4347" width="5.77734375" customWidth="1"/>
    <col min="4348" max="4348" width="25.77734375" customWidth="1"/>
    <col min="4353" max="4353" width="25.77734375" customWidth="1"/>
    <col min="4599" max="4599" width="2.21875" customWidth="1"/>
    <col min="4600" max="4600" width="25.77734375" customWidth="1"/>
    <col min="4603" max="4603" width="5.77734375" customWidth="1"/>
    <col min="4604" max="4604" width="25.77734375" customWidth="1"/>
    <col min="4609" max="4609" width="25.77734375" customWidth="1"/>
    <col min="4855" max="4855" width="2.21875" customWidth="1"/>
    <col min="4856" max="4856" width="25.77734375" customWidth="1"/>
    <col min="4859" max="4859" width="5.77734375" customWidth="1"/>
    <col min="4860" max="4860" width="25.77734375" customWidth="1"/>
    <col min="4865" max="4865" width="25.77734375" customWidth="1"/>
    <col min="5111" max="5111" width="2.21875" customWidth="1"/>
    <col min="5112" max="5112" width="25.77734375" customWidth="1"/>
    <col min="5115" max="5115" width="5.77734375" customWidth="1"/>
    <col min="5116" max="5116" width="25.77734375" customWidth="1"/>
    <col min="5121" max="5121" width="25.77734375" customWidth="1"/>
    <col min="5367" max="5367" width="2.21875" customWidth="1"/>
    <col min="5368" max="5368" width="25.77734375" customWidth="1"/>
    <col min="5371" max="5371" width="5.77734375" customWidth="1"/>
    <col min="5372" max="5372" width="25.77734375" customWidth="1"/>
    <col min="5377" max="5377" width="25.77734375" customWidth="1"/>
    <col min="5623" max="5623" width="2.21875" customWidth="1"/>
    <col min="5624" max="5624" width="25.77734375" customWidth="1"/>
    <col min="5627" max="5627" width="5.77734375" customWidth="1"/>
    <col min="5628" max="5628" width="25.77734375" customWidth="1"/>
    <col min="5633" max="5633" width="25.77734375" customWidth="1"/>
    <col min="5879" max="5879" width="2.21875" customWidth="1"/>
    <col min="5880" max="5880" width="25.77734375" customWidth="1"/>
    <col min="5883" max="5883" width="5.77734375" customWidth="1"/>
    <col min="5884" max="5884" width="25.77734375" customWidth="1"/>
    <col min="5889" max="5889" width="25.77734375" customWidth="1"/>
    <col min="6135" max="6135" width="2.21875" customWidth="1"/>
    <col min="6136" max="6136" width="25.77734375" customWidth="1"/>
    <col min="6139" max="6139" width="5.77734375" customWidth="1"/>
    <col min="6140" max="6140" width="25.77734375" customWidth="1"/>
    <col min="6145" max="6145" width="25.77734375" customWidth="1"/>
    <col min="6391" max="6391" width="2.21875" customWidth="1"/>
    <col min="6392" max="6392" width="25.77734375" customWidth="1"/>
    <col min="6395" max="6395" width="5.77734375" customWidth="1"/>
    <col min="6396" max="6396" width="25.77734375" customWidth="1"/>
    <col min="6401" max="6401" width="25.77734375" customWidth="1"/>
    <col min="6647" max="6647" width="2.21875" customWidth="1"/>
    <col min="6648" max="6648" width="25.77734375" customWidth="1"/>
    <col min="6651" max="6651" width="5.77734375" customWidth="1"/>
    <col min="6652" max="6652" width="25.77734375" customWidth="1"/>
    <col min="6657" max="6657" width="25.77734375" customWidth="1"/>
    <col min="6903" max="6903" width="2.21875" customWidth="1"/>
    <col min="6904" max="6904" width="25.77734375" customWidth="1"/>
    <col min="6907" max="6907" width="5.77734375" customWidth="1"/>
    <col min="6908" max="6908" width="25.77734375" customWidth="1"/>
    <col min="6913" max="6913" width="25.77734375" customWidth="1"/>
    <col min="7159" max="7159" width="2.21875" customWidth="1"/>
    <col min="7160" max="7160" width="25.77734375" customWidth="1"/>
    <col min="7163" max="7163" width="5.77734375" customWidth="1"/>
    <col min="7164" max="7164" width="25.77734375" customWidth="1"/>
    <col min="7169" max="7169" width="25.77734375" customWidth="1"/>
    <col min="7415" max="7415" width="2.21875" customWidth="1"/>
    <col min="7416" max="7416" width="25.77734375" customWidth="1"/>
    <col min="7419" max="7419" width="5.77734375" customWidth="1"/>
    <col min="7420" max="7420" width="25.77734375" customWidth="1"/>
    <col min="7425" max="7425" width="25.77734375" customWidth="1"/>
    <col min="7671" max="7671" width="2.21875" customWidth="1"/>
    <col min="7672" max="7672" width="25.77734375" customWidth="1"/>
    <col min="7675" max="7675" width="5.77734375" customWidth="1"/>
    <col min="7676" max="7676" width="25.77734375" customWidth="1"/>
    <col min="7681" max="7681" width="25.77734375" customWidth="1"/>
    <col min="7927" max="7927" width="2.21875" customWidth="1"/>
    <col min="7928" max="7928" width="25.77734375" customWidth="1"/>
    <col min="7931" max="7931" width="5.77734375" customWidth="1"/>
    <col min="7932" max="7932" width="25.77734375" customWidth="1"/>
    <col min="7937" max="7937" width="25.77734375" customWidth="1"/>
    <col min="8183" max="8183" width="2.21875" customWidth="1"/>
    <col min="8184" max="8184" width="25.77734375" customWidth="1"/>
    <col min="8187" max="8187" width="5.77734375" customWidth="1"/>
    <col min="8188" max="8188" width="25.77734375" customWidth="1"/>
    <col min="8193" max="8193" width="25.77734375" customWidth="1"/>
    <col min="8439" max="8439" width="2.21875" customWidth="1"/>
    <col min="8440" max="8440" width="25.77734375" customWidth="1"/>
    <col min="8443" max="8443" width="5.77734375" customWidth="1"/>
    <col min="8444" max="8444" width="25.77734375" customWidth="1"/>
    <col min="8449" max="8449" width="25.77734375" customWidth="1"/>
    <col min="8695" max="8695" width="2.21875" customWidth="1"/>
    <col min="8696" max="8696" width="25.77734375" customWidth="1"/>
    <col min="8699" max="8699" width="5.77734375" customWidth="1"/>
    <col min="8700" max="8700" width="25.77734375" customWidth="1"/>
    <col min="8705" max="8705" width="25.77734375" customWidth="1"/>
    <col min="8951" max="8951" width="2.21875" customWidth="1"/>
    <col min="8952" max="8952" width="25.77734375" customWidth="1"/>
    <col min="8955" max="8955" width="5.77734375" customWidth="1"/>
    <col min="8956" max="8956" width="25.77734375" customWidth="1"/>
    <col min="8961" max="8961" width="25.77734375" customWidth="1"/>
    <col min="9207" max="9207" width="2.21875" customWidth="1"/>
    <col min="9208" max="9208" width="25.77734375" customWidth="1"/>
    <col min="9211" max="9211" width="5.77734375" customWidth="1"/>
    <col min="9212" max="9212" width="25.77734375" customWidth="1"/>
    <col min="9217" max="9217" width="25.77734375" customWidth="1"/>
    <col min="9463" max="9463" width="2.21875" customWidth="1"/>
    <col min="9464" max="9464" width="25.77734375" customWidth="1"/>
    <col min="9467" max="9467" width="5.77734375" customWidth="1"/>
    <col min="9468" max="9468" width="25.77734375" customWidth="1"/>
    <col min="9473" max="9473" width="25.77734375" customWidth="1"/>
    <col min="9719" max="9719" width="2.21875" customWidth="1"/>
    <col min="9720" max="9720" width="25.77734375" customWidth="1"/>
    <col min="9723" max="9723" width="5.77734375" customWidth="1"/>
    <col min="9724" max="9724" width="25.77734375" customWidth="1"/>
    <col min="9729" max="9729" width="25.77734375" customWidth="1"/>
    <col min="9975" max="9975" width="2.21875" customWidth="1"/>
    <col min="9976" max="9976" width="25.77734375" customWidth="1"/>
    <col min="9979" max="9979" width="5.77734375" customWidth="1"/>
    <col min="9980" max="9980" width="25.77734375" customWidth="1"/>
    <col min="9985" max="9985" width="25.77734375" customWidth="1"/>
    <col min="10231" max="10231" width="2.21875" customWidth="1"/>
    <col min="10232" max="10232" width="25.77734375" customWidth="1"/>
    <col min="10235" max="10235" width="5.77734375" customWidth="1"/>
    <col min="10236" max="10236" width="25.77734375" customWidth="1"/>
    <col min="10241" max="10241" width="25.77734375" customWidth="1"/>
    <col min="10487" max="10487" width="2.21875" customWidth="1"/>
    <col min="10488" max="10488" width="25.77734375" customWidth="1"/>
    <col min="10491" max="10491" width="5.77734375" customWidth="1"/>
    <col min="10492" max="10492" width="25.77734375" customWidth="1"/>
    <col min="10497" max="10497" width="25.77734375" customWidth="1"/>
    <col min="10743" max="10743" width="2.21875" customWidth="1"/>
    <col min="10744" max="10744" width="25.77734375" customWidth="1"/>
    <col min="10747" max="10747" width="5.77734375" customWidth="1"/>
    <col min="10748" max="10748" width="25.77734375" customWidth="1"/>
    <col min="10753" max="10753" width="25.77734375" customWidth="1"/>
    <col min="10999" max="10999" width="2.21875" customWidth="1"/>
    <col min="11000" max="11000" width="25.77734375" customWidth="1"/>
    <col min="11003" max="11003" width="5.77734375" customWidth="1"/>
    <col min="11004" max="11004" width="25.77734375" customWidth="1"/>
    <col min="11009" max="11009" width="25.77734375" customWidth="1"/>
    <col min="11255" max="11255" width="2.21875" customWidth="1"/>
    <col min="11256" max="11256" width="25.77734375" customWidth="1"/>
    <col min="11259" max="11259" width="5.77734375" customWidth="1"/>
    <col min="11260" max="11260" width="25.77734375" customWidth="1"/>
    <col min="11265" max="11265" width="25.77734375" customWidth="1"/>
    <col min="11511" max="11511" width="2.21875" customWidth="1"/>
    <col min="11512" max="11512" width="25.77734375" customWidth="1"/>
    <col min="11515" max="11515" width="5.77734375" customWidth="1"/>
    <col min="11516" max="11516" width="25.77734375" customWidth="1"/>
    <col min="11521" max="11521" width="25.77734375" customWidth="1"/>
    <col min="11767" max="11767" width="2.21875" customWidth="1"/>
    <col min="11768" max="11768" width="25.77734375" customWidth="1"/>
    <col min="11771" max="11771" width="5.77734375" customWidth="1"/>
    <col min="11772" max="11772" width="25.77734375" customWidth="1"/>
    <col min="11777" max="11777" width="25.77734375" customWidth="1"/>
    <col min="12023" max="12023" width="2.21875" customWidth="1"/>
    <col min="12024" max="12024" width="25.77734375" customWidth="1"/>
    <col min="12027" max="12027" width="5.77734375" customWidth="1"/>
    <col min="12028" max="12028" width="25.77734375" customWidth="1"/>
    <col min="12033" max="12033" width="25.77734375" customWidth="1"/>
    <col min="12279" max="12279" width="2.21875" customWidth="1"/>
    <col min="12280" max="12280" width="25.77734375" customWidth="1"/>
    <col min="12283" max="12283" width="5.77734375" customWidth="1"/>
    <col min="12284" max="12284" width="25.77734375" customWidth="1"/>
    <col min="12289" max="12289" width="25.77734375" customWidth="1"/>
    <col min="12535" max="12535" width="2.21875" customWidth="1"/>
    <col min="12536" max="12536" width="25.77734375" customWidth="1"/>
    <col min="12539" max="12539" width="5.77734375" customWidth="1"/>
    <col min="12540" max="12540" width="25.77734375" customWidth="1"/>
    <col min="12545" max="12545" width="25.77734375" customWidth="1"/>
    <col min="12791" max="12791" width="2.21875" customWidth="1"/>
    <col min="12792" max="12792" width="25.77734375" customWidth="1"/>
    <col min="12795" max="12795" width="5.77734375" customWidth="1"/>
    <col min="12796" max="12796" width="25.77734375" customWidth="1"/>
    <col min="12801" max="12801" width="25.77734375" customWidth="1"/>
    <col min="13047" max="13047" width="2.21875" customWidth="1"/>
    <col min="13048" max="13048" width="25.77734375" customWidth="1"/>
    <col min="13051" max="13051" width="5.77734375" customWidth="1"/>
    <col min="13052" max="13052" width="25.77734375" customWidth="1"/>
    <col min="13057" max="13057" width="25.77734375" customWidth="1"/>
    <col min="13303" max="13303" width="2.21875" customWidth="1"/>
    <col min="13304" max="13304" width="25.77734375" customWidth="1"/>
    <col min="13307" max="13307" width="5.77734375" customWidth="1"/>
    <col min="13308" max="13308" width="25.77734375" customWidth="1"/>
    <col min="13313" max="13313" width="25.77734375" customWidth="1"/>
    <col min="13559" max="13559" width="2.21875" customWidth="1"/>
    <col min="13560" max="13560" width="25.77734375" customWidth="1"/>
    <col min="13563" max="13563" width="5.77734375" customWidth="1"/>
    <col min="13564" max="13564" width="25.77734375" customWidth="1"/>
    <col min="13569" max="13569" width="25.77734375" customWidth="1"/>
    <col min="13815" max="13815" width="2.21875" customWidth="1"/>
    <col min="13816" max="13816" width="25.77734375" customWidth="1"/>
    <col min="13819" max="13819" width="5.77734375" customWidth="1"/>
    <col min="13820" max="13820" width="25.77734375" customWidth="1"/>
    <col min="13825" max="13825" width="25.77734375" customWidth="1"/>
    <col min="14071" max="14071" width="2.21875" customWidth="1"/>
    <col min="14072" max="14072" width="25.77734375" customWidth="1"/>
    <col min="14075" max="14075" width="5.77734375" customWidth="1"/>
    <col min="14076" max="14076" width="25.77734375" customWidth="1"/>
    <col min="14081" max="14081" width="25.77734375" customWidth="1"/>
    <col min="14327" max="14327" width="2.21875" customWidth="1"/>
    <col min="14328" max="14328" width="25.77734375" customWidth="1"/>
    <col min="14331" max="14331" width="5.77734375" customWidth="1"/>
    <col min="14332" max="14332" width="25.77734375" customWidth="1"/>
    <col min="14337" max="14337" width="25.77734375" customWidth="1"/>
    <col min="14583" max="14583" width="2.21875" customWidth="1"/>
    <col min="14584" max="14584" width="25.77734375" customWidth="1"/>
    <col min="14587" max="14587" width="5.77734375" customWidth="1"/>
    <col min="14588" max="14588" width="25.77734375" customWidth="1"/>
    <col min="14593" max="14593" width="25.77734375" customWidth="1"/>
    <col min="14839" max="14839" width="2.21875" customWidth="1"/>
    <col min="14840" max="14840" width="25.77734375" customWidth="1"/>
    <col min="14843" max="14843" width="5.77734375" customWidth="1"/>
    <col min="14844" max="14844" width="25.77734375" customWidth="1"/>
    <col min="14849" max="14849" width="25.77734375" customWidth="1"/>
    <col min="15095" max="15095" width="2.21875" customWidth="1"/>
    <col min="15096" max="15096" width="25.77734375" customWidth="1"/>
    <col min="15099" max="15099" width="5.77734375" customWidth="1"/>
    <col min="15100" max="15100" width="25.77734375" customWidth="1"/>
    <col min="15105" max="15105" width="25.77734375" customWidth="1"/>
    <col min="15351" max="15351" width="2.21875" customWidth="1"/>
    <col min="15352" max="15352" width="25.77734375" customWidth="1"/>
    <col min="15355" max="15355" width="5.77734375" customWidth="1"/>
    <col min="15356" max="15356" width="25.77734375" customWidth="1"/>
    <col min="15361" max="15361" width="25.77734375" customWidth="1"/>
    <col min="15607" max="15607" width="2.21875" customWidth="1"/>
    <col min="15608" max="15608" width="25.77734375" customWidth="1"/>
    <col min="15611" max="15611" width="5.77734375" customWidth="1"/>
    <col min="15612" max="15612" width="25.77734375" customWidth="1"/>
    <col min="15617" max="15617" width="25.77734375" customWidth="1"/>
    <col min="15863" max="15863" width="2.21875" customWidth="1"/>
    <col min="15864" max="15864" width="25.77734375" customWidth="1"/>
    <col min="15867" max="15867" width="5.77734375" customWidth="1"/>
    <col min="15868" max="15868" width="25.77734375" customWidth="1"/>
    <col min="15873" max="15873" width="25.77734375" customWidth="1"/>
    <col min="16119" max="16119" width="2.21875" customWidth="1"/>
    <col min="16120" max="16120" width="25.77734375" customWidth="1"/>
    <col min="16123" max="16123" width="5.77734375" customWidth="1"/>
    <col min="16124" max="16124" width="25.77734375" customWidth="1"/>
    <col min="16129" max="16129" width="25.77734375" customWidth="1"/>
  </cols>
  <sheetData>
    <row r="2" spans="2:10" ht="16.2" x14ac:dyDescent="0.2">
      <c r="B2" s="54" t="s">
        <v>939</v>
      </c>
      <c r="C2" s="55"/>
      <c r="D2" s="55"/>
      <c r="E2" s="55"/>
      <c r="F2" s="55"/>
    </row>
    <row r="4" spans="2:10" s="110" customFormat="1" ht="24.9" customHeight="1" x14ac:dyDescent="0.15">
      <c r="B4" s="171" t="s">
        <v>140</v>
      </c>
      <c r="C4" s="172"/>
      <c r="D4" s="173"/>
      <c r="E4" s="109"/>
      <c r="F4" s="109"/>
      <c r="G4" s="109"/>
      <c r="H4" s="109"/>
      <c r="I4" s="109"/>
      <c r="J4" s="109">
        <f>ROW()</f>
        <v>4</v>
      </c>
    </row>
    <row r="5" spans="2:10" s="21" customFormat="1" ht="12" x14ac:dyDescent="0.15">
      <c r="B5" s="37"/>
      <c r="C5" s="38" t="s">
        <v>315</v>
      </c>
      <c r="D5" s="38" t="s">
        <v>316</v>
      </c>
      <c r="E5" s="66"/>
      <c r="F5" s="66"/>
      <c r="G5" s="66"/>
      <c r="H5" s="66"/>
      <c r="I5" s="66"/>
      <c r="J5" s="66"/>
    </row>
    <row r="6" spans="2:10" s="21" customFormat="1" ht="25.05" customHeight="1" x14ac:dyDescent="0.15">
      <c r="B6" s="51" t="s">
        <v>751</v>
      </c>
      <c r="C6" s="23">
        <v>378</v>
      </c>
      <c r="D6" s="40">
        <v>0.18322830828889966</v>
      </c>
      <c r="E6" s="41"/>
    </row>
    <row r="7" spans="2:10" s="21" customFormat="1" ht="13.2" customHeight="1" x14ac:dyDescent="0.15">
      <c r="B7" s="51" t="s">
        <v>775</v>
      </c>
      <c r="C7" s="23">
        <v>285</v>
      </c>
      <c r="D7" s="40">
        <v>0.13814832767813864</v>
      </c>
      <c r="E7" s="41"/>
    </row>
    <row r="8" spans="2:10" s="21" customFormat="1" ht="25.05" customHeight="1" x14ac:dyDescent="0.15">
      <c r="B8" s="51" t="s">
        <v>801</v>
      </c>
      <c r="C8" s="23">
        <v>190</v>
      </c>
      <c r="D8" s="40">
        <v>9.2098885118759091E-2</v>
      </c>
      <c r="E8" s="41"/>
    </row>
    <row r="9" spans="2:10" s="21" customFormat="1" ht="13.2" customHeight="1" x14ac:dyDescent="0.15">
      <c r="B9" s="51" t="s">
        <v>825</v>
      </c>
      <c r="C9" s="23">
        <v>108</v>
      </c>
      <c r="D9" s="40">
        <v>5.2350945225399903E-2</v>
      </c>
      <c r="E9" s="41"/>
    </row>
    <row r="10" spans="2:10" s="21" customFormat="1" ht="37.049999999999997" customHeight="1" x14ac:dyDescent="0.15">
      <c r="B10" s="51" t="s">
        <v>842</v>
      </c>
      <c r="C10" s="23">
        <v>59</v>
      </c>
      <c r="D10" s="40">
        <v>2.8599127484246242E-2</v>
      </c>
      <c r="E10" s="46"/>
    </row>
    <row r="11" spans="2:10" s="21" customFormat="1" ht="25.05" customHeight="1" x14ac:dyDescent="0.15">
      <c r="B11" s="51" t="s">
        <v>856</v>
      </c>
      <c r="C11" s="23">
        <v>177</v>
      </c>
      <c r="D11" s="40">
        <v>8.5797382452738727E-2</v>
      </c>
    </row>
    <row r="12" spans="2:10" s="21" customFormat="1" ht="13.2" customHeight="1" x14ac:dyDescent="0.15">
      <c r="B12" s="51" t="s">
        <v>868</v>
      </c>
      <c r="C12" s="23">
        <v>55</v>
      </c>
      <c r="D12" s="40">
        <v>2.6660203587009209E-2</v>
      </c>
      <c r="E12" s="1"/>
      <c r="F12" s="1"/>
      <c r="G12" s="1"/>
      <c r="H12" s="1"/>
      <c r="I12" s="1"/>
      <c r="J12" s="1"/>
    </row>
    <row r="13" spans="2:10" s="21" customFormat="1" ht="25.05" customHeight="1" x14ac:dyDescent="0.15">
      <c r="B13" s="51" t="s">
        <v>877</v>
      </c>
      <c r="C13" s="23">
        <v>30</v>
      </c>
      <c r="D13" s="40">
        <v>1.4541929229277752E-2</v>
      </c>
      <c r="E13" s="66"/>
      <c r="F13" s="66"/>
      <c r="G13" s="66"/>
      <c r="H13" s="66"/>
      <c r="I13" s="66"/>
      <c r="J13" s="66"/>
    </row>
    <row r="14" spans="2:10" ht="13.2" customHeight="1" x14ac:dyDescent="0.15">
      <c r="B14" s="51" t="s">
        <v>886</v>
      </c>
      <c r="C14" s="23">
        <v>61</v>
      </c>
      <c r="D14" s="40">
        <v>2.9568589432864761E-2</v>
      </c>
    </row>
    <row r="15" spans="2:10" ht="13.2" customHeight="1" x14ac:dyDescent="0.15">
      <c r="B15" s="51" t="s">
        <v>892</v>
      </c>
      <c r="C15" s="23">
        <v>10</v>
      </c>
      <c r="D15" s="40">
        <v>4.8473097430925833E-3</v>
      </c>
    </row>
    <row r="16" spans="2:10" ht="13.2" customHeight="1" x14ac:dyDescent="0.15">
      <c r="B16" s="51" t="s">
        <v>896</v>
      </c>
      <c r="C16" s="23">
        <v>325</v>
      </c>
      <c r="D16" s="40">
        <v>0.15753756665050897</v>
      </c>
    </row>
    <row r="17" spans="2:4" ht="13.2" customHeight="1" x14ac:dyDescent="0.15">
      <c r="B17" s="51" t="s">
        <v>898</v>
      </c>
      <c r="C17" s="23">
        <v>165</v>
      </c>
      <c r="D17" s="40">
        <v>7.9980610761027623E-2</v>
      </c>
    </row>
    <row r="18" spans="2:4" ht="25.05" customHeight="1" x14ac:dyDescent="0.15">
      <c r="B18" s="51" t="s">
        <v>899</v>
      </c>
      <c r="C18" s="23">
        <v>178</v>
      </c>
      <c r="D18" s="40">
        <v>8.6282113427047988E-2</v>
      </c>
    </row>
    <row r="19" spans="2:4" ht="13.2" customHeight="1" x14ac:dyDescent="0.15">
      <c r="B19" s="51" t="s">
        <v>900</v>
      </c>
      <c r="C19" s="23">
        <v>36</v>
      </c>
      <c r="D19" s="40">
        <v>1.74503150751333E-2</v>
      </c>
    </row>
    <row r="20" spans="2:4" ht="13.2" customHeight="1" x14ac:dyDescent="0.15">
      <c r="B20" s="51" t="s">
        <v>901</v>
      </c>
      <c r="C20" s="23">
        <v>6</v>
      </c>
      <c r="D20" s="40">
        <v>2.90838584585555E-3</v>
      </c>
    </row>
    <row r="21" spans="2:4" ht="13.2" customHeight="1" x14ac:dyDescent="0.15">
      <c r="B21" s="130" t="s">
        <v>270</v>
      </c>
      <c r="C21" s="23">
        <v>2063</v>
      </c>
      <c r="D21" s="40">
        <v>1</v>
      </c>
    </row>
  </sheetData>
  <mergeCells count="1">
    <mergeCell ref="B4:D4"/>
  </mergeCells>
  <phoneticPr fontId="1"/>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CA747-0944-4670-B668-BFDE097B65E0}">
  <sheetPr codeName="Sheet14"/>
  <dimension ref="B2:J32"/>
  <sheetViews>
    <sheetView view="pageBreakPreview" zoomScaleNormal="100" zoomScaleSheetLayoutView="100" workbookViewId="0">
      <selection activeCell="F24" sqref="F24:H24"/>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0" hidden="1" customWidth="1"/>
    <col min="235" max="235" width="2.21875" customWidth="1"/>
    <col min="236" max="236" width="25.77734375" customWidth="1"/>
    <col min="239" max="239" width="5.77734375" customWidth="1"/>
    <col min="240" max="240" width="25.77734375" customWidth="1"/>
    <col min="245" max="245" width="25.77734375" customWidth="1"/>
    <col min="491" max="491" width="2.21875" customWidth="1"/>
    <col min="492" max="492" width="25.77734375" customWidth="1"/>
    <col min="495" max="495" width="5.77734375" customWidth="1"/>
    <col min="496" max="496" width="25.77734375" customWidth="1"/>
    <col min="501" max="501" width="25.77734375" customWidth="1"/>
    <col min="747" max="747" width="2.21875" customWidth="1"/>
    <col min="748" max="748" width="25.77734375" customWidth="1"/>
    <col min="751" max="751" width="5.77734375" customWidth="1"/>
    <col min="752" max="752" width="25.77734375" customWidth="1"/>
    <col min="757" max="757" width="25.77734375" customWidth="1"/>
    <col min="1003" max="1003" width="2.21875" customWidth="1"/>
    <col min="1004" max="1004" width="25.77734375" customWidth="1"/>
    <col min="1007" max="1007" width="5.77734375" customWidth="1"/>
    <col min="1008" max="1008" width="25.77734375" customWidth="1"/>
    <col min="1013" max="1013" width="25.77734375" customWidth="1"/>
    <col min="1259" max="1259" width="2.21875" customWidth="1"/>
    <col min="1260" max="1260" width="25.77734375" customWidth="1"/>
    <col min="1263" max="1263" width="5.77734375" customWidth="1"/>
    <col min="1264" max="1264" width="25.77734375" customWidth="1"/>
    <col min="1269" max="1269" width="25.77734375" customWidth="1"/>
    <col min="1515" max="1515" width="2.21875" customWidth="1"/>
    <col min="1516" max="1516" width="25.77734375" customWidth="1"/>
    <col min="1519" max="1519" width="5.77734375" customWidth="1"/>
    <col min="1520" max="1520" width="25.77734375" customWidth="1"/>
    <col min="1525" max="1525" width="25.77734375" customWidth="1"/>
    <col min="1771" max="1771" width="2.21875" customWidth="1"/>
    <col min="1772" max="1772" width="25.77734375" customWidth="1"/>
    <col min="1775" max="1775" width="5.77734375" customWidth="1"/>
    <col min="1776" max="1776" width="25.77734375" customWidth="1"/>
    <col min="1781" max="1781" width="25.77734375" customWidth="1"/>
    <col min="2027" max="2027" width="2.21875" customWidth="1"/>
    <col min="2028" max="2028" width="25.77734375" customWidth="1"/>
    <col min="2031" max="2031" width="5.77734375" customWidth="1"/>
    <col min="2032" max="2032" width="25.77734375" customWidth="1"/>
    <col min="2037" max="2037" width="25.77734375" customWidth="1"/>
    <col min="2283" max="2283" width="2.21875" customWidth="1"/>
    <col min="2284" max="2284" width="25.77734375" customWidth="1"/>
    <col min="2287" max="2287" width="5.77734375" customWidth="1"/>
    <col min="2288" max="2288" width="25.77734375" customWidth="1"/>
    <col min="2293" max="2293" width="25.77734375" customWidth="1"/>
    <col min="2539" max="2539" width="2.21875" customWidth="1"/>
    <col min="2540" max="2540" width="25.77734375" customWidth="1"/>
    <col min="2543" max="2543" width="5.77734375" customWidth="1"/>
    <col min="2544" max="2544" width="25.77734375" customWidth="1"/>
    <col min="2549" max="2549" width="25.77734375" customWidth="1"/>
    <col min="2795" max="2795" width="2.21875" customWidth="1"/>
    <col min="2796" max="2796" width="25.77734375" customWidth="1"/>
    <col min="2799" max="2799" width="5.77734375" customWidth="1"/>
    <col min="2800" max="2800" width="25.77734375" customWidth="1"/>
    <col min="2805" max="2805" width="25.77734375" customWidth="1"/>
    <col min="3051" max="3051" width="2.21875" customWidth="1"/>
    <col min="3052" max="3052" width="25.77734375" customWidth="1"/>
    <col min="3055" max="3055" width="5.77734375" customWidth="1"/>
    <col min="3056" max="3056" width="25.77734375" customWidth="1"/>
    <col min="3061" max="3061" width="25.77734375" customWidth="1"/>
    <col min="3307" max="3307" width="2.21875" customWidth="1"/>
    <col min="3308" max="3308" width="25.77734375" customWidth="1"/>
    <col min="3311" max="3311" width="5.77734375" customWidth="1"/>
    <col min="3312" max="3312" width="25.77734375" customWidth="1"/>
    <col min="3317" max="3317" width="25.77734375" customWidth="1"/>
    <col min="3563" max="3563" width="2.21875" customWidth="1"/>
    <col min="3564" max="3564" width="25.77734375" customWidth="1"/>
    <col min="3567" max="3567" width="5.77734375" customWidth="1"/>
    <col min="3568" max="3568" width="25.77734375" customWidth="1"/>
    <col min="3573" max="3573" width="25.77734375" customWidth="1"/>
    <col min="3819" max="3819" width="2.21875" customWidth="1"/>
    <col min="3820" max="3820" width="25.77734375" customWidth="1"/>
    <col min="3823" max="3823" width="5.77734375" customWidth="1"/>
    <col min="3824" max="3824" width="25.77734375" customWidth="1"/>
    <col min="3829" max="3829" width="25.77734375" customWidth="1"/>
    <col min="4075" max="4075" width="2.21875" customWidth="1"/>
    <col min="4076" max="4076" width="25.77734375" customWidth="1"/>
    <col min="4079" max="4079" width="5.77734375" customWidth="1"/>
    <col min="4080" max="4080" width="25.77734375" customWidth="1"/>
    <col min="4085" max="4085" width="25.77734375" customWidth="1"/>
    <col min="4331" max="4331" width="2.21875" customWidth="1"/>
    <col min="4332" max="4332" width="25.77734375" customWidth="1"/>
    <col min="4335" max="4335" width="5.77734375" customWidth="1"/>
    <col min="4336" max="4336" width="25.77734375" customWidth="1"/>
    <col min="4341" max="4341" width="25.77734375" customWidth="1"/>
    <col min="4587" max="4587" width="2.21875" customWidth="1"/>
    <col min="4588" max="4588" width="25.77734375" customWidth="1"/>
    <col min="4591" max="4591" width="5.77734375" customWidth="1"/>
    <col min="4592" max="4592" width="25.77734375" customWidth="1"/>
    <col min="4597" max="4597" width="25.77734375" customWidth="1"/>
    <col min="4843" max="4843" width="2.21875" customWidth="1"/>
    <col min="4844" max="4844" width="25.77734375" customWidth="1"/>
    <col min="4847" max="4847" width="5.77734375" customWidth="1"/>
    <col min="4848" max="4848" width="25.77734375" customWidth="1"/>
    <col min="4853" max="4853" width="25.77734375" customWidth="1"/>
    <col min="5099" max="5099" width="2.21875" customWidth="1"/>
    <col min="5100" max="5100" width="25.77734375" customWidth="1"/>
    <col min="5103" max="5103" width="5.77734375" customWidth="1"/>
    <col min="5104" max="5104" width="25.77734375" customWidth="1"/>
    <col min="5109" max="5109" width="25.77734375" customWidth="1"/>
    <col min="5355" max="5355" width="2.21875" customWidth="1"/>
    <col min="5356" max="5356" width="25.77734375" customWidth="1"/>
    <col min="5359" max="5359" width="5.77734375" customWidth="1"/>
    <col min="5360" max="5360" width="25.77734375" customWidth="1"/>
    <col min="5365" max="5365" width="25.77734375" customWidth="1"/>
    <col min="5611" max="5611" width="2.21875" customWidth="1"/>
    <col min="5612" max="5612" width="25.77734375" customWidth="1"/>
    <col min="5615" max="5615" width="5.77734375" customWidth="1"/>
    <col min="5616" max="5616" width="25.77734375" customWidth="1"/>
    <col min="5621" max="5621" width="25.77734375" customWidth="1"/>
    <col min="5867" max="5867" width="2.21875" customWidth="1"/>
    <col min="5868" max="5868" width="25.77734375" customWidth="1"/>
    <col min="5871" max="5871" width="5.77734375" customWidth="1"/>
    <col min="5872" max="5872" width="25.77734375" customWidth="1"/>
    <col min="5877" max="5877" width="25.77734375" customWidth="1"/>
    <col min="6123" max="6123" width="2.21875" customWidth="1"/>
    <col min="6124" max="6124" width="25.77734375" customWidth="1"/>
    <col min="6127" max="6127" width="5.77734375" customWidth="1"/>
    <col min="6128" max="6128" width="25.77734375" customWidth="1"/>
    <col min="6133" max="6133" width="25.77734375" customWidth="1"/>
    <col min="6379" max="6379" width="2.21875" customWidth="1"/>
    <col min="6380" max="6380" width="25.77734375" customWidth="1"/>
    <col min="6383" max="6383" width="5.77734375" customWidth="1"/>
    <col min="6384" max="6384" width="25.77734375" customWidth="1"/>
    <col min="6389" max="6389" width="25.77734375" customWidth="1"/>
    <col min="6635" max="6635" width="2.21875" customWidth="1"/>
    <col min="6636" max="6636" width="25.77734375" customWidth="1"/>
    <col min="6639" max="6639" width="5.77734375" customWidth="1"/>
    <col min="6640" max="6640" width="25.77734375" customWidth="1"/>
    <col min="6645" max="6645" width="25.77734375" customWidth="1"/>
    <col min="6891" max="6891" width="2.21875" customWidth="1"/>
    <col min="6892" max="6892" width="25.77734375" customWidth="1"/>
    <col min="6895" max="6895" width="5.77734375" customWidth="1"/>
    <col min="6896" max="6896" width="25.77734375" customWidth="1"/>
    <col min="6901" max="6901" width="25.77734375" customWidth="1"/>
    <col min="7147" max="7147" width="2.21875" customWidth="1"/>
    <col min="7148" max="7148" width="25.77734375" customWidth="1"/>
    <col min="7151" max="7151" width="5.77734375" customWidth="1"/>
    <col min="7152" max="7152" width="25.77734375" customWidth="1"/>
    <col min="7157" max="7157" width="25.77734375" customWidth="1"/>
    <col min="7403" max="7403" width="2.21875" customWidth="1"/>
    <col min="7404" max="7404" width="25.77734375" customWidth="1"/>
    <col min="7407" max="7407" width="5.77734375" customWidth="1"/>
    <col min="7408" max="7408" width="25.77734375" customWidth="1"/>
    <col min="7413" max="7413" width="25.77734375" customWidth="1"/>
    <col min="7659" max="7659" width="2.21875" customWidth="1"/>
    <col min="7660" max="7660" width="25.77734375" customWidth="1"/>
    <col min="7663" max="7663" width="5.77734375" customWidth="1"/>
    <col min="7664" max="7664" width="25.77734375" customWidth="1"/>
    <col min="7669" max="7669" width="25.77734375" customWidth="1"/>
    <col min="7915" max="7915" width="2.21875" customWidth="1"/>
    <col min="7916" max="7916" width="25.77734375" customWidth="1"/>
    <col min="7919" max="7919" width="5.77734375" customWidth="1"/>
    <col min="7920" max="7920" width="25.77734375" customWidth="1"/>
    <col min="7925" max="7925" width="25.77734375" customWidth="1"/>
    <col min="8171" max="8171" width="2.21875" customWidth="1"/>
    <col min="8172" max="8172" width="25.77734375" customWidth="1"/>
    <col min="8175" max="8175" width="5.77734375" customWidth="1"/>
    <col min="8176" max="8176" width="25.77734375" customWidth="1"/>
    <col min="8181" max="8181" width="25.77734375" customWidth="1"/>
    <col min="8427" max="8427" width="2.21875" customWidth="1"/>
    <col min="8428" max="8428" width="25.77734375" customWidth="1"/>
    <col min="8431" max="8431" width="5.77734375" customWidth="1"/>
    <col min="8432" max="8432" width="25.77734375" customWidth="1"/>
    <col min="8437" max="8437" width="25.77734375" customWidth="1"/>
    <col min="8683" max="8683" width="2.21875" customWidth="1"/>
    <col min="8684" max="8684" width="25.77734375" customWidth="1"/>
    <col min="8687" max="8687" width="5.77734375" customWidth="1"/>
    <col min="8688" max="8688" width="25.77734375" customWidth="1"/>
    <col min="8693" max="8693" width="25.77734375" customWidth="1"/>
    <col min="8939" max="8939" width="2.21875" customWidth="1"/>
    <col min="8940" max="8940" width="25.77734375" customWidth="1"/>
    <col min="8943" max="8943" width="5.77734375" customWidth="1"/>
    <col min="8944" max="8944" width="25.77734375" customWidth="1"/>
    <col min="8949" max="8949" width="25.77734375" customWidth="1"/>
    <col min="9195" max="9195" width="2.21875" customWidth="1"/>
    <col min="9196" max="9196" width="25.77734375" customWidth="1"/>
    <col min="9199" max="9199" width="5.77734375" customWidth="1"/>
    <col min="9200" max="9200" width="25.77734375" customWidth="1"/>
    <col min="9205" max="9205" width="25.77734375" customWidth="1"/>
    <col min="9451" max="9451" width="2.21875" customWidth="1"/>
    <col min="9452" max="9452" width="25.77734375" customWidth="1"/>
    <col min="9455" max="9455" width="5.77734375" customWidth="1"/>
    <col min="9456" max="9456" width="25.77734375" customWidth="1"/>
    <col min="9461" max="9461" width="25.77734375" customWidth="1"/>
    <col min="9707" max="9707" width="2.21875" customWidth="1"/>
    <col min="9708" max="9708" width="25.77734375" customWidth="1"/>
    <col min="9711" max="9711" width="5.77734375" customWidth="1"/>
    <col min="9712" max="9712" width="25.77734375" customWidth="1"/>
    <col min="9717" max="9717" width="25.77734375" customWidth="1"/>
    <col min="9963" max="9963" width="2.21875" customWidth="1"/>
    <col min="9964" max="9964" width="25.77734375" customWidth="1"/>
    <col min="9967" max="9967" width="5.77734375" customWidth="1"/>
    <col min="9968" max="9968" width="25.77734375" customWidth="1"/>
    <col min="9973" max="9973" width="25.77734375" customWidth="1"/>
    <col min="10219" max="10219" width="2.21875" customWidth="1"/>
    <col min="10220" max="10220" width="25.77734375" customWidth="1"/>
    <col min="10223" max="10223" width="5.77734375" customWidth="1"/>
    <col min="10224" max="10224" width="25.77734375" customWidth="1"/>
    <col min="10229" max="10229" width="25.77734375" customWidth="1"/>
    <col min="10475" max="10475" width="2.21875" customWidth="1"/>
    <col min="10476" max="10476" width="25.77734375" customWidth="1"/>
    <col min="10479" max="10479" width="5.77734375" customWidth="1"/>
    <col min="10480" max="10480" width="25.77734375" customWidth="1"/>
    <col min="10485" max="10485" width="25.77734375" customWidth="1"/>
    <col min="10731" max="10731" width="2.21875" customWidth="1"/>
    <col min="10732" max="10732" width="25.77734375" customWidth="1"/>
    <col min="10735" max="10735" width="5.77734375" customWidth="1"/>
    <col min="10736" max="10736" width="25.77734375" customWidth="1"/>
    <col min="10741" max="10741" width="25.77734375" customWidth="1"/>
    <col min="10987" max="10987" width="2.21875" customWidth="1"/>
    <col min="10988" max="10988" width="25.77734375" customWidth="1"/>
    <col min="10991" max="10991" width="5.77734375" customWidth="1"/>
    <col min="10992" max="10992" width="25.77734375" customWidth="1"/>
    <col min="10997" max="10997" width="25.77734375" customWidth="1"/>
    <col min="11243" max="11243" width="2.21875" customWidth="1"/>
    <col min="11244" max="11244" width="25.77734375" customWidth="1"/>
    <col min="11247" max="11247" width="5.77734375" customWidth="1"/>
    <col min="11248" max="11248" width="25.77734375" customWidth="1"/>
    <col min="11253" max="11253" width="25.77734375" customWidth="1"/>
    <col min="11499" max="11499" width="2.21875" customWidth="1"/>
    <col min="11500" max="11500" width="25.77734375" customWidth="1"/>
    <col min="11503" max="11503" width="5.77734375" customWidth="1"/>
    <col min="11504" max="11504" width="25.77734375" customWidth="1"/>
    <col min="11509" max="11509" width="25.77734375" customWidth="1"/>
    <col min="11755" max="11755" width="2.21875" customWidth="1"/>
    <col min="11756" max="11756" width="25.77734375" customWidth="1"/>
    <col min="11759" max="11759" width="5.77734375" customWidth="1"/>
    <col min="11760" max="11760" width="25.77734375" customWidth="1"/>
    <col min="11765" max="11765" width="25.77734375" customWidth="1"/>
    <col min="12011" max="12011" width="2.21875" customWidth="1"/>
    <col min="12012" max="12012" width="25.77734375" customWidth="1"/>
    <col min="12015" max="12015" width="5.77734375" customWidth="1"/>
    <col min="12016" max="12016" width="25.77734375" customWidth="1"/>
    <col min="12021" max="12021" width="25.77734375" customWidth="1"/>
    <col min="12267" max="12267" width="2.21875" customWidth="1"/>
    <col min="12268" max="12268" width="25.77734375" customWidth="1"/>
    <col min="12271" max="12271" width="5.77734375" customWidth="1"/>
    <col min="12272" max="12272" width="25.77734375" customWidth="1"/>
    <col min="12277" max="12277" width="25.77734375" customWidth="1"/>
    <col min="12523" max="12523" width="2.21875" customWidth="1"/>
    <col min="12524" max="12524" width="25.77734375" customWidth="1"/>
    <col min="12527" max="12527" width="5.77734375" customWidth="1"/>
    <col min="12528" max="12528" width="25.77734375" customWidth="1"/>
    <col min="12533" max="12533" width="25.77734375" customWidth="1"/>
    <col min="12779" max="12779" width="2.21875" customWidth="1"/>
    <col min="12780" max="12780" width="25.77734375" customWidth="1"/>
    <col min="12783" max="12783" width="5.77734375" customWidth="1"/>
    <col min="12784" max="12784" width="25.77734375" customWidth="1"/>
    <col min="12789" max="12789" width="25.77734375" customWidth="1"/>
    <col min="13035" max="13035" width="2.21875" customWidth="1"/>
    <col min="13036" max="13036" width="25.77734375" customWidth="1"/>
    <col min="13039" max="13039" width="5.77734375" customWidth="1"/>
    <col min="13040" max="13040" width="25.77734375" customWidth="1"/>
    <col min="13045" max="13045" width="25.77734375" customWidth="1"/>
    <col min="13291" max="13291" width="2.21875" customWidth="1"/>
    <col min="13292" max="13292" width="25.77734375" customWidth="1"/>
    <col min="13295" max="13295" width="5.77734375" customWidth="1"/>
    <col min="13296" max="13296" width="25.77734375" customWidth="1"/>
    <col min="13301" max="13301" width="25.77734375" customWidth="1"/>
    <col min="13547" max="13547" width="2.21875" customWidth="1"/>
    <col min="13548" max="13548" width="25.77734375" customWidth="1"/>
    <col min="13551" max="13551" width="5.77734375" customWidth="1"/>
    <col min="13552" max="13552" width="25.77734375" customWidth="1"/>
    <col min="13557" max="13557" width="25.77734375" customWidth="1"/>
    <col min="13803" max="13803" width="2.21875" customWidth="1"/>
    <col min="13804" max="13804" width="25.77734375" customWidth="1"/>
    <col min="13807" max="13807" width="5.77734375" customWidth="1"/>
    <col min="13808" max="13808" width="25.77734375" customWidth="1"/>
    <col min="13813" max="13813" width="25.77734375" customWidth="1"/>
    <col min="14059" max="14059" width="2.21875" customWidth="1"/>
    <col min="14060" max="14060" width="25.77734375" customWidth="1"/>
    <col min="14063" max="14063" width="5.77734375" customWidth="1"/>
    <col min="14064" max="14064" width="25.77734375" customWidth="1"/>
    <col min="14069" max="14069" width="25.77734375" customWidth="1"/>
    <col min="14315" max="14315" width="2.21875" customWidth="1"/>
    <col min="14316" max="14316" width="25.77734375" customWidth="1"/>
    <col min="14319" max="14319" width="5.77734375" customWidth="1"/>
    <col min="14320" max="14320" width="25.77734375" customWidth="1"/>
    <col min="14325" max="14325" width="25.77734375" customWidth="1"/>
    <col min="14571" max="14571" width="2.21875" customWidth="1"/>
    <col min="14572" max="14572" width="25.77734375" customWidth="1"/>
    <col min="14575" max="14575" width="5.77734375" customWidth="1"/>
    <col min="14576" max="14576" width="25.77734375" customWidth="1"/>
    <col min="14581" max="14581" width="25.77734375" customWidth="1"/>
    <col min="14827" max="14827" width="2.21875" customWidth="1"/>
    <col min="14828" max="14828" width="25.77734375" customWidth="1"/>
    <col min="14831" max="14831" width="5.77734375" customWidth="1"/>
    <col min="14832" max="14832" width="25.77734375" customWidth="1"/>
    <col min="14837" max="14837" width="25.77734375" customWidth="1"/>
    <col min="15083" max="15083" width="2.21875" customWidth="1"/>
    <col min="15084" max="15084" width="25.77734375" customWidth="1"/>
    <col min="15087" max="15087" width="5.77734375" customWidth="1"/>
    <col min="15088" max="15088" width="25.77734375" customWidth="1"/>
    <col min="15093" max="15093" width="25.77734375" customWidth="1"/>
    <col min="15339" max="15339" width="2.21875" customWidth="1"/>
    <col min="15340" max="15340" width="25.77734375" customWidth="1"/>
    <col min="15343" max="15343" width="5.77734375" customWidth="1"/>
    <col min="15344" max="15344" width="25.77734375" customWidth="1"/>
    <col min="15349" max="15349" width="25.77734375" customWidth="1"/>
    <col min="15595" max="15595" width="2.21875" customWidth="1"/>
    <col min="15596" max="15596" width="25.77734375" customWidth="1"/>
    <col min="15599" max="15599" width="5.77734375" customWidth="1"/>
    <col min="15600" max="15600" width="25.77734375" customWidth="1"/>
    <col min="15605" max="15605" width="25.77734375" customWidth="1"/>
    <col min="15851" max="15851" width="2.21875" customWidth="1"/>
    <col min="15852" max="15852" width="25.77734375" customWidth="1"/>
    <col min="15855" max="15855" width="5.77734375" customWidth="1"/>
    <col min="15856" max="15856" width="25.77734375" customWidth="1"/>
    <col min="15861" max="15861" width="25.77734375" customWidth="1"/>
    <col min="16107" max="16107" width="2.21875" customWidth="1"/>
    <col min="16108" max="16108" width="25.77734375" customWidth="1"/>
    <col min="16111" max="16111" width="5.77734375" customWidth="1"/>
    <col min="16112" max="16112" width="25.77734375" customWidth="1"/>
    <col min="16117" max="16117" width="25.77734375" customWidth="1"/>
  </cols>
  <sheetData>
    <row r="2" spans="2:10" ht="16.2" x14ac:dyDescent="0.2">
      <c r="B2" s="54" t="s">
        <v>915</v>
      </c>
      <c r="C2" s="55"/>
      <c r="D2" s="55"/>
      <c r="E2" s="55"/>
      <c r="F2" s="55"/>
      <c r="G2" s="55"/>
      <c r="H2" s="55"/>
      <c r="I2" s="55"/>
    </row>
    <row r="4" spans="2:10" s="112" customFormat="1" ht="13.2" customHeight="1" x14ac:dyDescent="0.15">
      <c r="B4" s="171" t="s">
        <v>141</v>
      </c>
      <c r="C4" s="172"/>
      <c r="D4" s="173"/>
      <c r="F4" s="171" t="s">
        <v>142</v>
      </c>
      <c r="G4" s="172"/>
      <c r="H4" s="173"/>
      <c r="J4" s="66">
        <f>ROW()</f>
        <v>4</v>
      </c>
    </row>
    <row r="5" spans="2:10" s="21" customFormat="1" ht="13.2" customHeight="1" x14ac:dyDescent="0.15">
      <c r="B5" s="37"/>
      <c r="C5" s="38" t="s">
        <v>315</v>
      </c>
      <c r="D5" s="38" t="s">
        <v>316</v>
      </c>
      <c r="E5" s="34"/>
      <c r="F5" s="37"/>
      <c r="G5" s="38" t="s">
        <v>315</v>
      </c>
      <c r="H5" s="38" t="s">
        <v>316</v>
      </c>
      <c r="I5" s="34"/>
    </row>
    <row r="6" spans="2:10" s="21" customFormat="1" ht="13.2" customHeight="1" x14ac:dyDescent="0.15">
      <c r="B6" s="51" t="s">
        <v>752</v>
      </c>
      <c r="C6" s="23">
        <v>104</v>
      </c>
      <c r="D6" s="40">
        <v>0.20634920634920634</v>
      </c>
      <c r="E6" s="34"/>
      <c r="F6" s="51" t="s">
        <v>426</v>
      </c>
      <c r="G6" s="23">
        <v>105</v>
      </c>
      <c r="H6" s="40">
        <v>0.20833333333333334</v>
      </c>
      <c r="I6" s="34"/>
    </row>
    <row r="7" spans="2:10" s="21" customFormat="1" ht="13.2" customHeight="1" x14ac:dyDescent="0.15">
      <c r="B7" s="51" t="s">
        <v>776</v>
      </c>
      <c r="C7" s="23">
        <v>239</v>
      </c>
      <c r="D7" s="40">
        <v>0.47420634920634919</v>
      </c>
      <c r="E7" s="34"/>
      <c r="F7" s="51" t="s">
        <v>777</v>
      </c>
      <c r="G7" s="23">
        <v>198</v>
      </c>
      <c r="H7" s="40">
        <v>0.39285714285714285</v>
      </c>
      <c r="I7" s="34"/>
    </row>
    <row r="8" spans="2:10" s="21" customFormat="1" ht="13.2" customHeight="1" x14ac:dyDescent="0.15">
      <c r="B8" s="51" t="s">
        <v>802</v>
      </c>
      <c r="C8" s="23">
        <v>94</v>
      </c>
      <c r="D8" s="40">
        <v>0.18650793650793651</v>
      </c>
      <c r="E8" s="34"/>
      <c r="F8" s="51" t="s">
        <v>450</v>
      </c>
      <c r="G8" s="23">
        <v>129</v>
      </c>
      <c r="H8" s="40">
        <v>0.25595238095238093</v>
      </c>
      <c r="I8" s="34"/>
    </row>
    <row r="9" spans="2:10" s="21" customFormat="1" ht="13.2" customHeight="1" x14ac:dyDescent="0.15">
      <c r="B9" s="51" t="s">
        <v>826</v>
      </c>
      <c r="C9" s="23">
        <v>51</v>
      </c>
      <c r="D9" s="40">
        <v>0.10119047619047619</v>
      </c>
      <c r="E9" s="34"/>
      <c r="F9" s="51" t="s">
        <v>461</v>
      </c>
      <c r="G9" s="23">
        <v>55</v>
      </c>
      <c r="H9" s="40">
        <v>0.10912698412698413</v>
      </c>
      <c r="I9" s="34"/>
    </row>
    <row r="10" spans="2:10" s="21" customFormat="1" ht="13.2" customHeight="1" x14ac:dyDescent="0.15">
      <c r="B10" s="51" t="s">
        <v>539</v>
      </c>
      <c r="C10" s="23">
        <v>9</v>
      </c>
      <c r="D10" s="40">
        <v>1.7857142857142856E-2</v>
      </c>
      <c r="E10" s="34"/>
      <c r="F10" s="51" t="s">
        <v>539</v>
      </c>
      <c r="G10" s="23">
        <v>11</v>
      </c>
      <c r="H10" s="40">
        <v>2.1825396825396824E-2</v>
      </c>
      <c r="I10" s="34"/>
    </row>
    <row r="11" spans="2:10" s="21" customFormat="1" ht="13.2" customHeight="1" x14ac:dyDescent="0.15">
      <c r="B11" s="51" t="s">
        <v>549</v>
      </c>
      <c r="C11" s="23">
        <v>7</v>
      </c>
      <c r="D11" s="40">
        <v>1.3888888888888888E-2</v>
      </c>
      <c r="E11" s="34"/>
      <c r="F11" s="51" t="s">
        <v>549</v>
      </c>
      <c r="G11" s="23">
        <v>6</v>
      </c>
      <c r="H11" s="40">
        <v>1.1904761904761904E-2</v>
      </c>
      <c r="I11" s="34"/>
    </row>
    <row r="12" spans="2:10" s="21" customFormat="1" ht="13.2" customHeight="1" x14ac:dyDescent="0.15">
      <c r="B12" s="130" t="s">
        <v>270</v>
      </c>
      <c r="C12" s="23">
        <v>504</v>
      </c>
      <c r="D12" s="40">
        <v>1</v>
      </c>
      <c r="E12" s="34"/>
      <c r="F12" s="130" t="s">
        <v>270</v>
      </c>
      <c r="G12" s="23">
        <v>504</v>
      </c>
      <c r="H12" s="40">
        <v>1</v>
      </c>
      <c r="I12" s="34"/>
    </row>
    <row r="13" spans="2:10" s="21" customFormat="1" ht="13.2" customHeight="1" x14ac:dyDescent="0.15">
      <c r="B13"/>
      <c r="C13"/>
      <c r="D13"/>
      <c r="E13"/>
      <c r="F13"/>
      <c r="G13"/>
      <c r="H13"/>
      <c r="I13" s="34"/>
    </row>
    <row r="14" spans="2:10" ht="13.2" customHeight="1" x14ac:dyDescent="0.2">
      <c r="I14" s="34"/>
    </row>
    <row r="15" spans="2:10" s="126" customFormat="1" ht="25.05" customHeight="1" x14ac:dyDescent="0.2">
      <c r="B15" s="171" t="s">
        <v>143</v>
      </c>
      <c r="C15" s="172"/>
      <c r="D15" s="173"/>
      <c r="E15" s="112"/>
      <c r="F15" s="171" t="s">
        <v>144</v>
      </c>
      <c r="G15" s="172"/>
      <c r="H15" s="173"/>
      <c r="I15" s="112"/>
      <c r="J15" s="66">
        <f>ROW()</f>
        <v>15</v>
      </c>
    </row>
    <row r="16" spans="2:10" ht="13.2" customHeight="1" x14ac:dyDescent="0.15">
      <c r="B16" s="37"/>
      <c r="C16" s="38" t="s">
        <v>315</v>
      </c>
      <c r="D16" s="38" t="s">
        <v>316</v>
      </c>
      <c r="E16" s="34"/>
      <c r="F16" s="37"/>
      <c r="G16" s="38" t="s">
        <v>315</v>
      </c>
      <c r="H16" s="38" t="s">
        <v>316</v>
      </c>
      <c r="I16" s="34"/>
    </row>
    <row r="17" spans="2:10" ht="13.2" customHeight="1" x14ac:dyDescent="0.15">
      <c r="B17" s="51" t="s">
        <v>430</v>
      </c>
      <c r="C17" s="23">
        <v>379</v>
      </c>
      <c r="D17" s="40">
        <v>0.75198412698412698</v>
      </c>
      <c r="E17" s="34"/>
      <c r="F17" s="51" t="s">
        <v>753</v>
      </c>
      <c r="G17" s="23">
        <v>284</v>
      </c>
      <c r="H17" s="40">
        <v>0.56349206349206349</v>
      </c>
      <c r="I17" s="34"/>
    </row>
    <row r="18" spans="2:10" ht="13.2" customHeight="1" x14ac:dyDescent="0.15">
      <c r="B18" s="51" t="s">
        <v>442</v>
      </c>
      <c r="C18" s="23">
        <v>113</v>
      </c>
      <c r="D18" s="40">
        <v>0.22420634920634921</v>
      </c>
      <c r="E18" s="34"/>
      <c r="F18" s="51" t="s">
        <v>778</v>
      </c>
      <c r="G18" s="23">
        <v>207</v>
      </c>
      <c r="H18" s="40">
        <v>0.4107142857142857</v>
      </c>
      <c r="I18" s="34"/>
    </row>
    <row r="19" spans="2:10" ht="13.2" customHeight="1" x14ac:dyDescent="0.15">
      <c r="B19" s="51" t="s">
        <v>272</v>
      </c>
      <c r="C19" s="23">
        <v>12</v>
      </c>
      <c r="D19" s="40">
        <v>2.3809523809523808E-2</v>
      </c>
      <c r="E19" s="34"/>
      <c r="F19" s="51" t="s">
        <v>803</v>
      </c>
      <c r="G19" s="23">
        <v>5</v>
      </c>
      <c r="H19" s="40">
        <v>9.9206349206349201E-3</v>
      </c>
      <c r="I19" s="34"/>
    </row>
    <row r="20" spans="2:10" ht="13.2" customHeight="1" x14ac:dyDescent="0.15">
      <c r="B20" s="130" t="s">
        <v>270</v>
      </c>
      <c r="C20" s="23">
        <v>504</v>
      </c>
      <c r="D20" s="40">
        <v>1</v>
      </c>
      <c r="E20" s="34"/>
      <c r="F20" s="51" t="s">
        <v>282</v>
      </c>
      <c r="G20" s="23">
        <v>8</v>
      </c>
      <c r="H20" s="40">
        <v>1.5873015873015872E-2</v>
      </c>
      <c r="I20" s="34"/>
    </row>
    <row r="21" spans="2:10" ht="13.2" customHeight="1" x14ac:dyDescent="0.15">
      <c r="E21" s="34"/>
      <c r="F21" s="130" t="s">
        <v>270</v>
      </c>
      <c r="G21" s="23">
        <v>504</v>
      </c>
      <c r="H21" s="40">
        <v>1</v>
      </c>
      <c r="I21" s="34"/>
    </row>
    <row r="22" spans="2:10" ht="13.2" customHeight="1" x14ac:dyDescent="0.2"/>
    <row r="23" spans="2:10" ht="13.2" customHeight="1" x14ac:dyDescent="0.2"/>
    <row r="24" spans="2:10" s="125" customFormat="1" ht="25.05" customHeight="1" x14ac:dyDescent="0.2">
      <c r="B24" s="171" t="s">
        <v>145</v>
      </c>
      <c r="C24" s="172"/>
      <c r="D24" s="173"/>
      <c r="E24" s="124"/>
      <c r="F24" s="171" t="s">
        <v>146</v>
      </c>
      <c r="G24" s="172"/>
      <c r="H24" s="173"/>
      <c r="J24" s="131">
        <f>ROW()</f>
        <v>24</v>
      </c>
    </row>
    <row r="25" spans="2:10" ht="13.2" customHeight="1" x14ac:dyDescent="0.15">
      <c r="B25" s="37"/>
      <c r="C25" s="38" t="s">
        <v>315</v>
      </c>
      <c r="D25" s="38" t="s">
        <v>316</v>
      </c>
      <c r="E25" s="34"/>
      <c r="F25" s="37"/>
      <c r="G25" s="38" t="s">
        <v>315</v>
      </c>
      <c r="H25" s="38" t="s">
        <v>316</v>
      </c>
    </row>
    <row r="26" spans="2:10" ht="13.2" customHeight="1" x14ac:dyDescent="0.15">
      <c r="B26" s="51" t="s">
        <v>753</v>
      </c>
      <c r="C26" s="23">
        <v>146</v>
      </c>
      <c r="D26" s="40">
        <v>0.28968253968253971</v>
      </c>
      <c r="E26" s="34"/>
      <c r="F26" s="51" t="s">
        <v>426</v>
      </c>
      <c r="G26" s="23">
        <v>46</v>
      </c>
      <c r="H26" s="40">
        <v>9.1269841269841265E-2</v>
      </c>
    </row>
    <row r="27" spans="2:10" ht="13.2" customHeight="1" x14ac:dyDescent="0.15">
      <c r="B27" s="51" t="s">
        <v>778</v>
      </c>
      <c r="C27" s="23">
        <v>344</v>
      </c>
      <c r="D27" s="40">
        <v>0.68253968253968256</v>
      </c>
      <c r="E27" s="34"/>
      <c r="F27" s="51" t="s">
        <v>438</v>
      </c>
      <c r="G27" s="23">
        <v>199</v>
      </c>
      <c r="H27" s="40">
        <v>0.39484126984126983</v>
      </c>
    </row>
    <row r="28" spans="2:10" ht="13.2" customHeight="1" x14ac:dyDescent="0.15">
      <c r="B28" s="51" t="s">
        <v>803</v>
      </c>
      <c r="C28" s="23">
        <v>6</v>
      </c>
      <c r="D28" s="40">
        <v>1.1904761904761904E-2</v>
      </c>
      <c r="E28" s="34"/>
      <c r="F28" s="51" t="s">
        <v>450</v>
      </c>
      <c r="G28" s="23">
        <v>81</v>
      </c>
      <c r="H28" s="40">
        <v>0.16071428571428573</v>
      </c>
    </row>
    <row r="29" spans="2:10" ht="13.2" customHeight="1" x14ac:dyDescent="0.15">
      <c r="B29" s="51" t="s">
        <v>282</v>
      </c>
      <c r="C29" s="23">
        <v>8</v>
      </c>
      <c r="D29" s="40">
        <v>1.5873015873015872E-2</v>
      </c>
      <c r="E29" s="34"/>
      <c r="F29" s="51" t="s">
        <v>827</v>
      </c>
      <c r="G29" s="23">
        <v>44</v>
      </c>
      <c r="H29" s="40">
        <v>8.7301587301587297E-2</v>
      </c>
    </row>
    <row r="30" spans="2:10" ht="25.05" customHeight="1" x14ac:dyDescent="0.15">
      <c r="B30" s="130" t="s">
        <v>270</v>
      </c>
      <c r="C30" s="23">
        <v>504</v>
      </c>
      <c r="D30" s="40">
        <v>1</v>
      </c>
      <c r="E30" s="34"/>
      <c r="F30" s="51" t="s">
        <v>540</v>
      </c>
      <c r="G30" s="23">
        <v>122</v>
      </c>
      <c r="H30" s="40">
        <v>0.24206349206349206</v>
      </c>
    </row>
    <row r="31" spans="2:10" ht="13.2" customHeight="1" x14ac:dyDescent="0.15">
      <c r="E31" s="34"/>
      <c r="F31" s="51" t="s">
        <v>549</v>
      </c>
      <c r="G31" s="23">
        <v>12</v>
      </c>
      <c r="H31" s="40">
        <v>2.3809523809523808E-2</v>
      </c>
    </row>
    <row r="32" spans="2:10" ht="13.2" customHeight="1" x14ac:dyDescent="0.15">
      <c r="E32" s="34"/>
      <c r="F32" s="130" t="s">
        <v>270</v>
      </c>
      <c r="G32" s="23">
        <v>504</v>
      </c>
      <c r="H32" s="40">
        <v>1</v>
      </c>
    </row>
  </sheetData>
  <mergeCells count="6">
    <mergeCell ref="B4:D4"/>
    <mergeCell ref="F4:H4"/>
    <mergeCell ref="B15:D15"/>
    <mergeCell ref="F15:H15"/>
    <mergeCell ref="B24:D24"/>
    <mergeCell ref="F24:H24"/>
  </mergeCells>
  <phoneticPr fontId="1"/>
  <pageMargins left="0.7" right="0.7" top="0.75" bottom="0.75"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871C4-040E-4097-955B-FB33112B8E22}">
  <sheetPr codeName="Sheet15">
    <pageSetUpPr fitToPage="1"/>
  </sheetPr>
  <dimension ref="B2:J70"/>
  <sheetViews>
    <sheetView view="pageBreakPreview" topLeftCell="A34" zoomScaleNormal="100" zoomScaleSheetLayoutView="100" workbookViewId="0">
      <selection activeCell="B62" sqref="B62:D62"/>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0" hidden="1" customWidth="1"/>
    <col min="216" max="216" width="2.21875" customWidth="1"/>
    <col min="217" max="217" width="25.77734375" customWidth="1"/>
    <col min="220" max="220" width="5.77734375" customWidth="1"/>
    <col min="221" max="221" width="25.77734375" customWidth="1"/>
    <col min="226" max="226" width="25.77734375" customWidth="1"/>
    <col min="472" max="472" width="2.21875" customWidth="1"/>
    <col min="473" max="473" width="25.77734375" customWidth="1"/>
    <col min="476" max="476" width="5.77734375" customWidth="1"/>
    <col min="477" max="477" width="25.77734375" customWidth="1"/>
    <col min="482" max="482" width="25.77734375" customWidth="1"/>
    <col min="728" max="728" width="2.21875" customWidth="1"/>
    <col min="729" max="729" width="25.77734375" customWidth="1"/>
    <col min="732" max="732" width="5.77734375" customWidth="1"/>
    <col min="733" max="733" width="25.77734375" customWidth="1"/>
    <col min="738" max="738" width="25.77734375" customWidth="1"/>
    <col min="984" max="984" width="2.21875" customWidth="1"/>
    <col min="985" max="985" width="25.77734375" customWidth="1"/>
    <col min="988" max="988" width="5.77734375" customWidth="1"/>
    <col min="989" max="989" width="25.77734375" customWidth="1"/>
    <col min="994" max="994" width="25.77734375" customWidth="1"/>
    <col min="1240" max="1240" width="2.21875" customWidth="1"/>
    <col min="1241" max="1241" width="25.77734375" customWidth="1"/>
    <col min="1244" max="1244" width="5.77734375" customWidth="1"/>
    <col min="1245" max="1245" width="25.77734375" customWidth="1"/>
    <col min="1250" max="1250" width="25.77734375" customWidth="1"/>
    <col min="1496" max="1496" width="2.21875" customWidth="1"/>
    <col min="1497" max="1497" width="25.77734375" customWidth="1"/>
    <col min="1500" max="1500" width="5.77734375" customWidth="1"/>
    <col min="1501" max="1501" width="25.77734375" customWidth="1"/>
    <col min="1506" max="1506" width="25.77734375" customWidth="1"/>
    <col min="1752" max="1752" width="2.21875" customWidth="1"/>
    <col min="1753" max="1753" width="25.77734375" customWidth="1"/>
    <col min="1756" max="1756" width="5.77734375" customWidth="1"/>
    <col min="1757" max="1757" width="25.77734375" customWidth="1"/>
    <col min="1762" max="1762" width="25.77734375" customWidth="1"/>
    <col min="2008" max="2008" width="2.21875" customWidth="1"/>
    <col min="2009" max="2009" width="25.77734375" customWidth="1"/>
    <col min="2012" max="2012" width="5.77734375" customWidth="1"/>
    <col min="2013" max="2013" width="25.77734375" customWidth="1"/>
    <col min="2018" max="2018" width="25.77734375" customWidth="1"/>
    <col min="2264" max="2264" width="2.21875" customWidth="1"/>
    <col min="2265" max="2265" width="25.77734375" customWidth="1"/>
    <col min="2268" max="2268" width="5.77734375" customWidth="1"/>
    <col min="2269" max="2269" width="25.77734375" customWidth="1"/>
    <col min="2274" max="2274" width="25.77734375" customWidth="1"/>
    <col min="2520" max="2520" width="2.21875" customWidth="1"/>
    <col min="2521" max="2521" width="25.77734375" customWidth="1"/>
    <col min="2524" max="2524" width="5.77734375" customWidth="1"/>
    <col min="2525" max="2525" width="25.77734375" customWidth="1"/>
    <col min="2530" max="2530" width="25.77734375" customWidth="1"/>
    <col min="2776" max="2776" width="2.21875" customWidth="1"/>
    <col min="2777" max="2777" width="25.77734375" customWidth="1"/>
    <col min="2780" max="2780" width="5.77734375" customWidth="1"/>
    <col min="2781" max="2781" width="25.77734375" customWidth="1"/>
    <col min="2786" max="2786" width="25.77734375" customWidth="1"/>
    <col min="3032" max="3032" width="2.21875" customWidth="1"/>
    <col min="3033" max="3033" width="25.77734375" customWidth="1"/>
    <col min="3036" max="3036" width="5.77734375" customWidth="1"/>
    <col min="3037" max="3037" width="25.77734375" customWidth="1"/>
    <col min="3042" max="3042" width="25.77734375" customWidth="1"/>
    <col min="3288" max="3288" width="2.21875" customWidth="1"/>
    <col min="3289" max="3289" width="25.77734375" customWidth="1"/>
    <col min="3292" max="3292" width="5.77734375" customWidth="1"/>
    <col min="3293" max="3293" width="25.77734375" customWidth="1"/>
    <col min="3298" max="3298" width="25.77734375" customWidth="1"/>
    <col min="3544" max="3544" width="2.21875" customWidth="1"/>
    <col min="3545" max="3545" width="25.77734375" customWidth="1"/>
    <col min="3548" max="3548" width="5.77734375" customWidth="1"/>
    <col min="3549" max="3549" width="25.77734375" customWidth="1"/>
    <col min="3554" max="3554" width="25.77734375" customWidth="1"/>
    <col min="3800" max="3800" width="2.21875" customWidth="1"/>
    <col min="3801" max="3801" width="25.77734375" customWidth="1"/>
    <col min="3804" max="3804" width="5.77734375" customWidth="1"/>
    <col min="3805" max="3805" width="25.77734375" customWidth="1"/>
    <col min="3810" max="3810" width="25.77734375" customWidth="1"/>
    <col min="4056" max="4056" width="2.21875" customWidth="1"/>
    <col min="4057" max="4057" width="25.77734375" customWidth="1"/>
    <col min="4060" max="4060" width="5.77734375" customWidth="1"/>
    <col min="4061" max="4061" width="25.77734375" customWidth="1"/>
    <col min="4066" max="4066" width="25.77734375" customWidth="1"/>
    <col min="4312" max="4312" width="2.21875" customWidth="1"/>
    <col min="4313" max="4313" width="25.77734375" customWidth="1"/>
    <col min="4316" max="4316" width="5.77734375" customWidth="1"/>
    <col min="4317" max="4317" width="25.77734375" customWidth="1"/>
    <col min="4322" max="4322" width="25.77734375" customWidth="1"/>
    <col min="4568" max="4568" width="2.21875" customWidth="1"/>
    <col min="4569" max="4569" width="25.77734375" customWidth="1"/>
    <col min="4572" max="4572" width="5.77734375" customWidth="1"/>
    <col min="4573" max="4573" width="25.77734375" customWidth="1"/>
    <col min="4578" max="4578" width="25.77734375" customWidth="1"/>
    <col min="4824" max="4824" width="2.21875" customWidth="1"/>
    <col min="4825" max="4825" width="25.77734375" customWidth="1"/>
    <col min="4828" max="4828" width="5.77734375" customWidth="1"/>
    <col min="4829" max="4829" width="25.77734375" customWidth="1"/>
    <col min="4834" max="4834" width="25.77734375" customWidth="1"/>
    <col min="5080" max="5080" width="2.21875" customWidth="1"/>
    <col min="5081" max="5081" width="25.77734375" customWidth="1"/>
    <col min="5084" max="5084" width="5.77734375" customWidth="1"/>
    <col min="5085" max="5085" width="25.77734375" customWidth="1"/>
    <col min="5090" max="5090" width="25.77734375" customWidth="1"/>
    <col min="5336" max="5336" width="2.21875" customWidth="1"/>
    <col min="5337" max="5337" width="25.77734375" customWidth="1"/>
    <col min="5340" max="5340" width="5.77734375" customWidth="1"/>
    <col min="5341" max="5341" width="25.77734375" customWidth="1"/>
    <col min="5346" max="5346" width="25.77734375" customWidth="1"/>
    <col min="5592" max="5592" width="2.21875" customWidth="1"/>
    <col min="5593" max="5593" width="25.77734375" customWidth="1"/>
    <col min="5596" max="5596" width="5.77734375" customWidth="1"/>
    <col min="5597" max="5597" width="25.77734375" customWidth="1"/>
    <col min="5602" max="5602" width="25.77734375" customWidth="1"/>
    <col min="5848" max="5848" width="2.21875" customWidth="1"/>
    <col min="5849" max="5849" width="25.77734375" customWidth="1"/>
    <col min="5852" max="5852" width="5.77734375" customWidth="1"/>
    <col min="5853" max="5853" width="25.77734375" customWidth="1"/>
    <col min="5858" max="5858" width="25.77734375" customWidth="1"/>
    <col min="6104" max="6104" width="2.21875" customWidth="1"/>
    <col min="6105" max="6105" width="25.77734375" customWidth="1"/>
    <col min="6108" max="6108" width="5.77734375" customWidth="1"/>
    <col min="6109" max="6109" width="25.77734375" customWidth="1"/>
    <col min="6114" max="6114" width="25.77734375" customWidth="1"/>
    <col min="6360" max="6360" width="2.21875" customWidth="1"/>
    <col min="6361" max="6361" width="25.77734375" customWidth="1"/>
    <col min="6364" max="6364" width="5.77734375" customWidth="1"/>
    <col min="6365" max="6365" width="25.77734375" customWidth="1"/>
    <col min="6370" max="6370" width="25.77734375" customWidth="1"/>
    <col min="6616" max="6616" width="2.21875" customWidth="1"/>
    <col min="6617" max="6617" width="25.77734375" customWidth="1"/>
    <col min="6620" max="6620" width="5.77734375" customWidth="1"/>
    <col min="6621" max="6621" width="25.77734375" customWidth="1"/>
    <col min="6626" max="6626" width="25.77734375" customWidth="1"/>
    <col min="6872" max="6872" width="2.21875" customWidth="1"/>
    <col min="6873" max="6873" width="25.77734375" customWidth="1"/>
    <col min="6876" max="6876" width="5.77734375" customWidth="1"/>
    <col min="6877" max="6877" width="25.77734375" customWidth="1"/>
    <col min="6882" max="6882" width="25.77734375" customWidth="1"/>
    <col min="7128" max="7128" width="2.21875" customWidth="1"/>
    <col min="7129" max="7129" width="25.77734375" customWidth="1"/>
    <col min="7132" max="7132" width="5.77734375" customWidth="1"/>
    <col min="7133" max="7133" width="25.77734375" customWidth="1"/>
    <col min="7138" max="7138" width="25.77734375" customWidth="1"/>
    <col min="7384" max="7384" width="2.21875" customWidth="1"/>
    <col min="7385" max="7385" width="25.77734375" customWidth="1"/>
    <col min="7388" max="7388" width="5.77734375" customWidth="1"/>
    <col min="7389" max="7389" width="25.77734375" customWidth="1"/>
    <col min="7394" max="7394" width="25.77734375" customWidth="1"/>
    <col min="7640" max="7640" width="2.21875" customWidth="1"/>
    <col min="7641" max="7641" width="25.77734375" customWidth="1"/>
    <col min="7644" max="7644" width="5.77734375" customWidth="1"/>
    <col min="7645" max="7645" width="25.77734375" customWidth="1"/>
    <col min="7650" max="7650" width="25.77734375" customWidth="1"/>
    <col min="7896" max="7896" width="2.21875" customWidth="1"/>
    <col min="7897" max="7897" width="25.77734375" customWidth="1"/>
    <col min="7900" max="7900" width="5.77734375" customWidth="1"/>
    <col min="7901" max="7901" width="25.77734375" customWidth="1"/>
    <col min="7906" max="7906" width="25.77734375" customWidth="1"/>
    <col min="8152" max="8152" width="2.21875" customWidth="1"/>
    <col min="8153" max="8153" width="25.77734375" customWidth="1"/>
    <col min="8156" max="8156" width="5.77734375" customWidth="1"/>
    <col min="8157" max="8157" width="25.77734375" customWidth="1"/>
    <col min="8162" max="8162" width="25.77734375" customWidth="1"/>
    <col min="8408" max="8408" width="2.21875" customWidth="1"/>
    <col min="8409" max="8409" width="25.77734375" customWidth="1"/>
    <col min="8412" max="8412" width="5.77734375" customWidth="1"/>
    <col min="8413" max="8413" width="25.77734375" customWidth="1"/>
    <col min="8418" max="8418" width="25.77734375" customWidth="1"/>
    <col min="8664" max="8664" width="2.21875" customWidth="1"/>
    <col min="8665" max="8665" width="25.77734375" customWidth="1"/>
    <col min="8668" max="8668" width="5.77734375" customWidth="1"/>
    <col min="8669" max="8669" width="25.77734375" customWidth="1"/>
    <col min="8674" max="8674" width="25.77734375" customWidth="1"/>
    <col min="8920" max="8920" width="2.21875" customWidth="1"/>
    <col min="8921" max="8921" width="25.77734375" customWidth="1"/>
    <col min="8924" max="8924" width="5.77734375" customWidth="1"/>
    <col min="8925" max="8925" width="25.77734375" customWidth="1"/>
    <col min="8930" max="8930" width="25.77734375" customWidth="1"/>
    <col min="9176" max="9176" width="2.21875" customWidth="1"/>
    <col min="9177" max="9177" width="25.77734375" customWidth="1"/>
    <col min="9180" max="9180" width="5.77734375" customWidth="1"/>
    <col min="9181" max="9181" width="25.77734375" customWidth="1"/>
    <col min="9186" max="9186" width="25.77734375" customWidth="1"/>
    <col min="9432" max="9432" width="2.21875" customWidth="1"/>
    <col min="9433" max="9433" width="25.77734375" customWidth="1"/>
    <col min="9436" max="9436" width="5.77734375" customWidth="1"/>
    <col min="9437" max="9437" width="25.77734375" customWidth="1"/>
    <col min="9442" max="9442" width="25.77734375" customWidth="1"/>
    <col min="9688" max="9688" width="2.21875" customWidth="1"/>
    <col min="9689" max="9689" width="25.77734375" customWidth="1"/>
    <col min="9692" max="9692" width="5.77734375" customWidth="1"/>
    <col min="9693" max="9693" width="25.77734375" customWidth="1"/>
    <col min="9698" max="9698" width="25.77734375" customWidth="1"/>
    <col min="9944" max="9944" width="2.21875" customWidth="1"/>
    <col min="9945" max="9945" width="25.77734375" customWidth="1"/>
    <col min="9948" max="9948" width="5.77734375" customWidth="1"/>
    <col min="9949" max="9949" width="25.77734375" customWidth="1"/>
    <col min="9954" max="9954" width="25.77734375" customWidth="1"/>
    <col min="10200" max="10200" width="2.21875" customWidth="1"/>
    <col min="10201" max="10201" width="25.77734375" customWidth="1"/>
    <col min="10204" max="10204" width="5.77734375" customWidth="1"/>
    <col min="10205" max="10205" width="25.77734375" customWidth="1"/>
    <col min="10210" max="10210" width="25.77734375" customWidth="1"/>
    <col min="10456" max="10456" width="2.21875" customWidth="1"/>
    <col min="10457" max="10457" width="25.77734375" customWidth="1"/>
    <col min="10460" max="10460" width="5.77734375" customWidth="1"/>
    <col min="10461" max="10461" width="25.77734375" customWidth="1"/>
    <col min="10466" max="10466" width="25.77734375" customWidth="1"/>
    <col min="10712" max="10712" width="2.21875" customWidth="1"/>
    <col min="10713" max="10713" width="25.77734375" customWidth="1"/>
    <col min="10716" max="10716" width="5.77734375" customWidth="1"/>
    <col min="10717" max="10717" width="25.77734375" customWidth="1"/>
    <col min="10722" max="10722" width="25.77734375" customWidth="1"/>
    <col min="10968" max="10968" width="2.21875" customWidth="1"/>
    <col min="10969" max="10969" width="25.77734375" customWidth="1"/>
    <col min="10972" max="10972" width="5.77734375" customWidth="1"/>
    <col min="10973" max="10973" width="25.77734375" customWidth="1"/>
    <col min="10978" max="10978" width="25.77734375" customWidth="1"/>
    <col min="11224" max="11224" width="2.21875" customWidth="1"/>
    <col min="11225" max="11225" width="25.77734375" customWidth="1"/>
    <col min="11228" max="11228" width="5.77734375" customWidth="1"/>
    <col min="11229" max="11229" width="25.77734375" customWidth="1"/>
    <col min="11234" max="11234" width="25.77734375" customWidth="1"/>
    <col min="11480" max="11480" width="2.21875" customWidth="1"/>
    <col min="11481" max="11481" width="25.77734375" customWidth="1"/>
    <col min="11484" max="11484" width="5.77734375" customWidth="1"/>
    <col min="11485" max="11485" width="25.77734375" customWidth="1"/>
    <col min="11490" max="11490" width="25.77734375" customWidth="1"/>
    <col min="11736" max="11736" width="2.21875" customWidth="1"/>
    <col min="11737" max="11737" width="25.77734375" customWidth="1"/>
    <col min="11740" max="11740" width="5.77734375" customWidth="1"/>
    <col min="11741" max="11741" width="25.77734375" customWidth="1"/>
    <col min="11746" max="11746" width="25.77734375" customWidth="1"/>
    <col min="11992" max="11992" width="2.21875" customWidth="1"/>
    <col min="11993" max="11993" width="25.77734375" customWidth="1"/>
    <col min="11996" max="11996" width="5.77734375" customWidth="1"/>
    <col min="11997" max="11997" width="25.77734375" customWidth="1"/>
    <col min="12002" max="12002" width="25.77734375" customWidth="1"/>
    <col min="12248" max="12248" width="2.21875" customWidth="1"/>
    <col min="12249" max="12249" width="25.77734375" customWidth="1"/>
    <col min="12252" max="12252" width="5.77734375" customWidth="1"/>
    <col min="12253" max="12253" width="25.77734375" customWidth="1"/>
    <col min="12258" max="12258" width="25.77734375" customWidth="1"/>
    <col min="12504" max="12504" width="2.21875" customWidth="1"/>
    <col min="12505" max="12505" width="25.77734375" customWidth="1"/>
    <col min="12508" max="12508" width="5.77734375" customWidth="1"/>
    <col min="12509" max="12509" width="25.77734375" customWidth="1"/>
    <col min="12514" max="12514" width="25.77734375" customWidth="1"/>
    <col min="12760" max="12760" width="2.21875" customWidth="1"/>
    <col min="12761" max="12761" width="25.77734375" customWidth="1"/>
    <col min="12764" max="12764" width="5.77734375" customWidth="1"/>
    <col min="12765" max="12765" width="25.77734375" customWidth="1"/>
    <col min="12770" max="12770" width="25.77734375" customWidth="1"/>
    <col min="13016" max="13016" width="2.21875" customWidth="1"/>
    <col min="13017" max="13017" width="25.77734375" customWidth="1"/>
    <col min="13020" max="13020" width="5.77734375" customWidth="1"/>
    <col min="13021" max="13021" width="25.77734375" customWidth="1"/>
    <col min="13026" max="13026" width="25.77734375" customWidth="1"/>
    <col min="13272" max="13272" width="2.21875" customWidth="1"/>
    <col min="13273" max="13273" width="25.77734375" customWidth="1"/>
    <col min="13276" max="13276" width="5.77734375" customWidth="1"/>
    <col min="13277" max="13277" width="25.77734375" customWidth="1"/>
    <col min="13282" max="13282" width="25.77734375" customWidth="1"/>
    <col min="13528" max="13528" width="2.21875" customWidth="1"/>
    <col min="13529" max="13529" width="25.77734375" customWidth="1"/>
    <col min="13532" max="13532" width="5.77734375" customWidth="1"/>
    <col min="13533" max="13533" width="25.77734375" customWidth="1"/>
    <col min="13538" max="13538" width="25.77734375" customWidth="1"/>
    <col min="13784" max="13784" width="2.21875" customWidth="1"/>
    <col min="13785" max="13785" width="25.77734375" customWidth="1"/>
    <col min="13788" max="13788" width="5.77734375" customWidth="1"/>
    <col min="13789" max="13789" width="25.77734375" customWidth="1"/>
    <col min="13794" max="13794" width="25.77734375" customWidth="1"/>
    <col min="14040" max="14040" width="2.21875" customWidth="1"/>
    <col min="14041" max="14041" width="25.77734375" customWidth="1"/>
    <col min="14044" max="14044" width="5.77734375" customWidth="1"/>
    <col min="14045" max="14045" width="25.77734375" customWidth="1"/>
    <col min="14050" max="14050" width="25.77734375" customWidth="1"/>
    <col min="14296" max="14296" width="2.21875" customWidth="1"/>
    <col min="14297" max="14297" width="25.77734375" customWidth="1"/>
    <col min="14300" max="14300" width="5.77734375" customWidth="1"/>
    <col min="14301" max="14301" width="25.77734375" customWidth="1"/>
    <col min="14306" max="14306" width="25.77734375" customWidth="1"/>
    <col min="14552" max="14552" width="2.21875" customWidth="1"/>
    <col min="14553" max="14553" width="25.77734375" customWidth="1"/>
    <col min="14556" max="14556" width="5.77734375" customWidth="1"/>
    <col min="14557" max="14557" width="25.77734375" customWidth="1"/>
    <col min="14562" max="14562" width="25.77734375" customWidth="1"/>
    <col min="14808" max="14808" width="2.21875" customWidth="1"/>
    <col min="14809" max="14809" width="25.77734375" customWidth="1"/>
    <col min="14812" max="14812" width="5.77734375" customWidth="1"/>
    <col min="14813" max="14813" width="25.77734375" customWidth="1"/>
    <col min="14818" max="14818" width="25.77734375" customWidth="1"/>
    <col min="15064" max="15064" width="2.21875" customWidth="1"/>
    <col min="15065" max="15065" width="25.77734375" customWidth="1"/>
    <col min="15068" max="15068" width="5.77734375" customWidth="1"/>
    <col min="15069" max="15069" width="25.77734375" customWidth="1"/>
    <col min="15074" max="15074" width="25.77734375" customWidth="1"/>
    <col min="15320" max="15320" width="2.21875" customWidth="1"/>
    <col min="15321" max="15321" width="25.77734375" customWidth="1"/>
    <col min="15324" max="15324" width="5.77734375" customWidth="1"/>
    <col min="15325" max="15325" width="25.77734375" customWidth="1"/>
    <col min="15330" max="15330" width="25.77734375" customWidth="1"/>
    <col min="15576" max="15576" width="2.21875" customWidth="1"/>
    <col min="15577" max="15577" width="25.77734375" customWidth="1"/>
    <col min="15580" max="15580" width="5.77734375" customWidth="1"/>
    <col min="15581" max="15581" width="25.77734375" customWidth="1"/>
    <col min="15586" max="15586" width="25.77734375" customWidth="1"/>
    <col min="15832" max="15832" width="2.21875" customWidth="1"/>
    <col min="15833" max="15833" width="25.77734375" customWidth="1"/>
    <col min="15836" max="15836" width="5.77734375" customWidth="1"/>
    <col min="15837" max="15837" width="25.77734375" customWidth="1"/>
    <col min="15842" max="15842" width="25.77734375" customWidth="1"/>
    <col min="16088" max="16088" width="2.21875" customWidth="1"/>
    <col min="16089" max="16089" width="25.77734375" customWidth="1"/>
    <col min="16092" max="16092" width="5.77734375" customWidth="1"/>
    <col min="16093" max="16093" width="25.77734375" customWidth="1"/>
    <col min="16098" max="16098" width="25.77734375" customWidth="1"/>
  </cols>
  <sheetData>
    <row r="2" spans="2:10" ht="16.2" x14ac:dyDescent="0.2">
      <c r="B2" s="54" t="s">
        <v>916</v>
      </c>
      <c r="C2" s="55"/>
      <c r="D2" s="55"/>
      <c r="E2" s="55"/>
      <c r="F2" s="55"/>
      <c r="G2" s="55"/>
      <c r="H2" s="55"/>
      <c r="I2" s="55"/>
    </row>
    <row r="4" spans="2:10" s="112" customFormat="1" ht="25.05" customHeight="1" x14ac:dyDescent="0.15">
      <c r="B4" s="171" t="s">
        <v>147</v>
      </c>
      <c r="C4" s="172"/>
      <c r="D4" s="173"/>
      <c r="F4" s="171" t="s">
        <v>387</v>
      </c>
      <c r="G4" s="172"/>
      <c r="H4" s="173"/>
      <c r="J4" s="66">
        <f>ROW()</f>
        <v>4</v>
      </c>
    </row>
    <row r="5" spans="2:10" s="21" customFormat="1" ht="13.2" customHeight="1" x14ac:dyDescent="0.15">
      <c r="B5" s="37"/>
      <c r="C5" s="38" t="s">
        <v>315</v>
      </c>
      <c r="D5" s="38" t="s">
        <v>316</v>
      </c>
      <c r="E5" s="34"/>
      <c r="F5" s="37"/>
      <c r="G5" s="38" t="s">
        <v>315</v>
      </c>
      <c r="H5" s="38" t="s">
        <v>316</v>
      </c>
      <c r="I5" s="34"/>
      <c r="J5" s="34"/>
    </row>
    <row r="6" spans="2:10" s="21" customFormat="1" ht="13.2" customHeight="1" x14ac:dyDescent="0.15">
      <c r="B6" s="51" t="s">
        <v>426</v>
      </c>
      <c r="C6" s="23">
        <v>19</v>
      </c>
      <c r="D6" s="40">
        <v>3.7698412698412696E-2</v>
      </c>
      <c r="E6" s="34"/>
      <c r="F6" s="51" t="s">
        <v>426</v>
      </c>
      <c r="G6" s="23">
        <v>63</v>
      </c>
      <c r="H6" s="40">
        <v>0.125</v>
      </c>
      <c r="I6" s="34"/>
      <c r="J6" s="34"/>
    </row>
    <row r="7" spans="2:10" s="21" customFormat="1" ht="13.2" customHeight="1" x14ac:dyDescent="0.15">
      <c r="B7" s="51" t="s">
        <v>438</v>
      </c>
      <c r="C7" s="23">
        <v>81</v>
      </c>
      <c r="D7" s="40">
        <v>0.16071428571428573</v>
      </c>
      <c r="E7" s="34"/>
      <c r="F7" s="51" t="s">
        <v>438</v>
      </c>
      <c r="G7" s="23">
        <v>178</v>
      </c>
      <c r="H7" s="40">
        <v>0.3531746031746032</v>
      </c>
      <c r="I7" s="34"/>
      <c r="J7" s="34"/>
    </row>
    <row r="8" spans="2:10" s="21" customFormat="1" ht="13.2" customHeight="1" x14ac:dyDescent="0.15">
      <c r="B8" s="51" t="s">
        <v>450</v>
      </c>
      <c r="C8" s="23">
        <v>136</v>
      </c>
      <c r="D8" s="40">
        <v>0.26984126984126983</v>
      </c>
      <c r="E8" s="34"/>
      <c r="F8" s="51" t="s">
        <v>450</v>
      </c>
      <c r="G8" s="23">
        <v>93</v>
      </c>
      <c r="H8" s="40">
        <v>0.18452380952380953</v>
      </c>
      <c r="I8" s="34"/>
      <c r="J8" s="34"/>
    </row>
    <row r="9" spans="2:10" s="21" customFormat="1" ht="13.2" customHeight="1" x14ac:dyDescent="0.15">
      <c r="B9" s="51" t="s">
        <v>461</v>
      </c>
      <c r="C9" s="23">
        <v>92</v>
      </c>
      <c r="D9" s="40">
        <v>0.18253968253968253</v>
      </c>
      <c r="E9" s="34"/>
      <c r="F9" s="51" t="s">
        <v>461</v>
      </c>
      <c r="G9" s="23">
        <v>53</v>
      </c>
      <c r="H9" s="40">
        <v>0.10515873015873016</v>
      </c>
      <c r="I9" s="34"/>
      <c r="J9" s="34"/>
    </row>
    <row r="10" spans="2:10" s="21" customFormat="1" ht="25.05" customHeight="1" x14ac:dyDescent="0.15">
      <c r="B10" s="51" t="s">
        <v>540</v>
      </c>
      <c r="C10" s="23">
        <v>173</v>
      </c>
      <c r="D10" s="40">
        <v>0.34325396825396826</v>
      </c>
      <c r="E10" s="34"/>
      <c r="F10" s="51" t="s">
        <v>540</v>
      </c>
      <c r="G10" s="23">
        <v>109</v>
      </c>
      <c r="H10" s="40">
        <v>0.21626984126984128</v>
      </c>
      <c r="I10" s="34"/>
      <c r="J10" s="34"/>
    </row>
    <row r="11" spans="2:10" s="21" customFormat="1" ht="13.2" customHeight="1" x14ac:dyDescent="0.15">
      <c r="B11" s="51" t="s">
        <v>549</v>
      </c>
      <c r="C11" s="23">
        <v>3</v>
      </c>
      <c r="D11" s="40">
        <v>5.9523809523809521E-3</v>
      </c>
      <c r="E11" s="34"/>
      <c r="F11" s="51" t="s">
        <v>549</v>
      </c>
      <c r="G11" s="23">
        <v>8</v>
      </c>
      <c r="H11" s="40">
        <v>1.5873015873015872E-2</v>
      </c>
      <c r="I11" s="34"/>
      <c r="J11" s="34"/>
    </row>
    <row r="12" spans="2:10" s="21" customFormat="1" ht="13.2" customHeight="1" x14ac:dyDescent="0.15">
      <c r="B12" s="130" t="s">
        <v>270</v>
      </c>
      <c r="C12" s="23">
        <v>504</v>
      </c>
      <c r="D12" s="40">
        <v>1</v>
      </c>
      <c r="E12" s="34"/>
      <c r="F12" s="130" t="s">
        <v>270</v>
      </c>
      <c r="G12" s="23">
        <v>504</v>
      </c>
      <c r="H12" s="40">
        <v>1</v>
      </c>
      <c r="I12" s="34"/>
      <c r="J12" s="34"/>
    </row>
    <row r="13" spans="2:10" s="21" customFormat="1" ht="13.2" customHeight="1" x14ac:dyDescent="0.15"/>
    <row r="14" spans="2:10" s="21" customFormat="1" ht="13.2" customHeight="1" x14ac:dyDescent="0.15"/>
    <row r="15" spans="2:10" s="126" customFormat="1" ht="25.05" customHeight="1" x14ac:dyDescent="0.2">
      <c r="B15" s="171" t="s">
        <v>388</v>
      </c>
      <c r="C15" s="172"/>
      <c r="D15" s="173"/>
      <c r="E15" s="112"/>
      <c r="F15" s="171" t="s">
        <v>389</v>
      </c>
      <c r="G15" s="172"/>
      <c r="H15" s="173"/>
      <c r="I15" s="112"/>
      <c r="J15" s="66">
        <f>ROW()</f>
        <v>15</v>
      </c>
    </row>
    <row r="16" spans="2:10" ht="13.2" customHeight="1" x14ac:dyDescent="0.15">
      <c r="B16" s="37"/>
      <c r="C16" s="38" t="s">
        <v>315</v>
      </c>
      <c r="D16" s="38" t="s">
        <v>316</v>
      </c>
      <c r="E16" s="34"/>
      <c r="F16" s="37"/>
      <c r="G16" s="38" t="s">
        <v>315</v>
      </c>
      <c r="H16" s="38" t="s">
        <v>316</v>
      </c>
      <c r="I16" s="34"/>
      <c r="J16" s="34"/>
    </row>
    <row r="17" spans="2:10" ht="13.2" customHeight="1" x14ac:dyDescent="0.15">
      <c r="B17" s="51" t="s">
        <v>426</v>
      </c>
      <c r="C17" s="23">
        <v>126</v>
      </c>
      <c r="D17" s="40">
        <v>0.25</v>
      </c>
      <c r="E17" s="34"/>
      <c r="F17" s="51" t="s">
        <v>426</v>
      </c>
      <c r="G17" s="23">
        <v>120</v>
      </c>
      <c r="H17" s="40">
        <v>0.23809523809523808</v>
      </c>
      <c r="I17" s="34"/>
      <c r="J17" s="34"/>
    </row>
    <row r="18" spans="2:10" ht="13.2" customHeight="1" x14ac:dyDescent="0.15">
      <c r="B18" s="51" t="s">
        <v>438</v>
      </c>
      <c r="C18" s="23">
        <v>238</v>
      </c>
      <c r="D18" s="40">
        <v>0.47222222222222221</v>
      </c>
      <c r="E18" s="34"/>
      <c r="F18" s="51" t="s">
        <v>438</v>
      </c>
      <c r="G18" s="23">
        <v>217</v>
      </c>
      <c r="H18" s="40">
        <v>0.43055555555555558</v>
      </c>
      <c r="I18" s="34"/>
      <c r="J18" s="34"/>
    </row>
    <row r="19" spans="2:10" ht="13.2" customHeight="1" x14ac:dyDescent="0.15">
      <c r="B19" s="51" t="s">
        <v>450</v>
      </c>
      <c r="C19" s="23">
        <v>53</v>
      </c>
      <c r="D19" s="40">
        <v>0.10515873015873016</v>
      </c>
      <c r="E19" s="34"/>
      <c r="F19" s="51" t="s">
        <v>450</v>
      </c>
      <c r="G19" s="23">
        <v>76</v>
      </c>
      <c r="H19" s="40">
        <v>0.15079365079365079</v>
      </c>
      <c r="I19" s="34"/>
      <c r="J19" s="34"/>
    </row>
    <row r="20" spans="2:10" ht="13.2" customHeight="1" x14ac:dyDescent="0.15">
      <c r="B20" s="51" t="s">
        <v>461</v>
      </c>
      <c r="C20" s="23">
        <v>21</v>
      </c>
      <c r="D20" s="40">
        <v>4.1666666666666664E-2</v>
      </c>
      <c r="E20" s="34"/>
      <c r="F20" s="51" t="s">
        <v>461</v>
      </c>
      <c r="G20" s="23">
        <v>21</v>
      </c>
      <c r="H20" s="40">
        <v>4.1666666666666664E-2</v>
      </c>
      <c r="I20" s="34"/>
      <c r="J20" s="34"/>
    </row>
    <row r="21" spans="2:10" ht="25.05" customHeight="1" x14ac:dyDescent="0.15">
      <c r="B21" s="51" t="s">
        <v>540</v>
      </c>
      <c r="C21" s="23">
        <v>29</v>
      </c>
      <c r="D21" s="40">
        <v>5.7539682539682536E-2</v>
      </c>
      <c r="E21" s="34"/>
      <c r="F21" s="51" t="s">
        <v>540</v>
      </c>
      <c r="G21" s="23">
        <v>32</v>
      </c>
      <c r="H21" s="40">
        <v>6.3492063492063489E-2</v>
      </c>
      <c r="I21" s="34"/>
      <c r="J21" s="34"/>
    </row>
    <row r="22" spans="2:10" ht="13.2" customHeight="1" x14ac:dyDescent="0.15">
      <c r="B22" s="51" t="s">
        <v>549</v>
      </c>
      <c r="C22" s="23">
        <v>37</v>
      </c>
      <c r="D22" s="40">
        <v>7.3412698412698416E-2</v>
      </c>
      <c r="E22" s="34"/>
      <c r="F22" s="51" t="s">
        <v>549</v>
      </c>
      <c r="G22" s="23">
        <v>38</v>
      </c>
      <c r="H22" s="40">
        <v>7.5396825396825393E-2</v>
      </c>
    </row>
    <row r="23" spans="2:10" ht="13.2" customHeight="1" x14ac:dyDescent="0.15">
      <c r="B23" s="130" t="s">
        <v>270</v>
      </c>
      <c r="C23" s="23">
        <v>504</v>
      </c>
      <c r="D23" s="40">
        <v>1</v>
      </c>
      <c r="E23" s="34"/>
      <c r="F23" s="130" t="s">
        <v>270</v>
      </c>
      <c r="G23" s="23">
        <v>504</v>
      </c>
      <c r="H23" s="40">
        <v>1</v>
      </c>
    </row>
    <row r="24" spans="2:10" ht="13.2" customHeight="1" x14ac:dyDescent="0.2"/>
    <row r="25" spans="2:10" ht="13.2" customHeight="1" x14ac:dyDescent="0.2"/>
    <row r="26" spans="2:10" s="126" customFormat="1" ht="25.05" customHeight="1" x14ac:dyDescent="0.2">
      <c r="B26" s="171" t="s">
        <v>390</v>
      </c>
      <c r="C26" s="172"/>
      <c r="D26" s="173"/>
      <c r="E26" s="112"/>
      <c r="F26" s="171" t="s">
        <v>391</v>
      </c>
      <c r="G26" s="172"/>
      <c r="H26" s="173"/>
      <c r="J26" s="66">
        <f>ROW()</f>
        <v>26</v>
      </c>
    </row>
    <row r="27" spans="2:10" ht="13.2" customHeight="1" x14ac:dyDescent="0.15">
      <c r="B27" s="37"/>
      <c r="C27" s="38" t="s">
        <v>315</v>
      </c>
      <c r="D27" s="38" t="s">
        <v>316</v>
      </c>
      <c r="E27" s="34"/>
      <c r="F27" s="37"/>
      <c r="G27" s="38" t="s">
        <v>315</v>
      </c>
      <c r="H27" s="38" t="s">
        <v>316</v>
      </c>
    </row>
    <row r="28" spans="2:10" ht="13.2" customHeight="1" x14ac:dyDescent="0.15">
      <c r="B28" s="51" t="s">
        <v>426</v>
      </c>
      <c r="C28" s="23">
        <v>68</v>
      </c>
      <c r="D28" s="40">
        <v>0.13492063492063491</v>
      </c>
      <c r="E28" s="34"/>
      <c r="F28" s="51" t="s">
        <v>426</v>
      </c>
      <c r="G28" s="23">
        <v>26</v>
      </c>
      <c r="H28" s="40">
        <v>5.1587301587301584E-2</v>
      </c>
    </row>
    <row r="29" spans="2:10" ht="13.2" customHeight="1" x14ac:dyDescent="0.15">
      <c r="B29" s="51" t="s">
        <v>438</v>
      </c>
      <c r="C29" s="23">
        <v>179</v>
      </c>
      <c r="D29" s="40">
        <v>0.35515873015873017</v>
      </c>
      <c r="E29" s="34"/>
      <c r="F29" s="51" t="s">
        <v>438</v>
      </c>
      <c r="G29" s="23">
        <v>116</v>
      </c>
      <c r="H29" s="40">
        <v>0.23015873015873015</v>
      </c>
    </row>
    <row r="30" spans="2:10" ht="13.2" customHeight="1" x14ac:dyDescent="0.15">
      <c r="B30" s="51" t="s">
        <v>450</v>
      </c>
      <c r="C30" s="23">
        <v>107</v>
      </c>
      <c r="D30" s="40">
        <v>0.2123015873015873</v>
      </c>
      <c r="E30" s="34"/>
      <c r="F30" s="51" t="s">
        <v>450</v>
      </c>
      <c r="G30" s="23">
        <v>159</v>
      </c>
      <c r="H30" s="40">
        <v>0.31547619047619047</v>
      </c>
    </row>
    <row r="31" spans="2:10" ht="13.2" customHeight="1" x14ac:dyDescent="0.15">
      <c r="B31" s="51" t="s">
        <v>461</v>
      </c>
      <c r="C31" s="23">
        <v>41</v>
      </c>
      <c r="D31" s="40">
        <v>8.1349206349206352E-2</v>
      </c>
      <c r="E31" s="34"/>
      <c r="F31" s="51" t="s">
        <v>461</v>
      </c>
      <c r="G31" s="23">
        <v>55</v>
      </c>
      <c r="H31" s="40">
        <v>0.10912698412698413</v>
      </c>
    </row>
    <row r="32" spans="2:10" ht="25.05" customHeight="1" x14ac:dyDescent="0.15">
      <c r="B32" s="51" t="s">
        <v>540</v>
      </c>
      <c r="C32" s="23">
        <v>70</v>
      </c>
      <c r="D32" s="40">
        <v>0.1388888888888889</v>
      </c>
      <c r="E32" s="34"/>
      <c r="F32" s="51" t="s">
        <v>540</v>
      </c>
      <c r="G32" s="23">
        <v>108</v>
      </c>
      <c r="H32" s="40">
        <v>0.21428571428571427</v>
      </c>
    </row>
    <row r="33" spans="2:10" ht="13.2" customHeight="1" x14ac:dyDescent="0.15">
      <c r="B33" s="51" t="s">
        <v>549</v>
      </c>
      <c r="C33" s="23">
        <v>39</v>
      </c>
      <c r="D33" s="40">
        <v>7.7380952380952384E-2</v>
      </c>
      <c r="E33" s="34"/>
      <c r="F33" s="51" t="s">
        <v>549</v>
      </c>
      <c r="G33" s="23">
        <v>40</v>
      </c>
      <c r="H33" s="40">
        <v>7.9365079365079361E-2</v>
      </c>
    </row>
    <row r="34" spans="2:10" ht="13.2" customHeight="1" x14ac:dyDescent="0.15">
      <c r="B34" s="130" t="s">
        <v>270</v>
      </c>
      <c r="C34" s="23">
        <v>504</v>
      </c>
      <c r="D34" s="40">
        <v>1</v>
      </c>
      <c r="E34" s="34"/>
      <c r="F34" s="130" t="s">
        <v>270</v>
      </c>
      <c r="G34" s="23">
        <v>504</v>
      </c>
      <c r="H34" s="40">
        <v>1</v>
      </c>
    </row>
    <row r="35" spans="2:10" ht="13.2" customHeight="1" x14ac:dyDescent="0.2"/>
    <row r="36" spans="2:10" ht="13.2" customHeight="1" x14ac:dyDescent="0.2"/>
    <row r="37" spans="2:10" s="126" customFormat="1" ht="25.05" customHeight="1" x14ac:dyDescent="0.2">
      <c r="B37" s="171" t="s">
        <v>392</v>
      </c>
      <c r="C37" s="172"/>
      <c r="D37" s="173"/>
      <c r="E37" s="112"/>
      <c r="F37" s="171" t="s">
        <v>393</v>
      </c>
      <c r="G37" s="172"/>
      <c r="H37" s="173"/>
      <c r="J37" s="66">
        <f>ROW()</f>
        <v>37</v>
      </c>
    </row>
    <row r="38" spans="2:10" ht="13.2" customHeight="1" x14ac:dyDescent="0.15">
      <c r="B38" s="37"/>
      <c r="C38" s="38" t="s">
        <v>315</v>
      </c>
      <c r="D38" s="38" t="s">
        <v>316</v>
      </c>
      <c r="E38" s="34"/>
      <c r="F38" s="37"/>
      <c r="G38" s="38" t="s">
        <v>315</v>
      </c>
      <c r="H38" s="38" t="s">
        <v>316</v>
      </c>
    </row>
    <row r="39" spans="2:10" ht="13.2" customHeight="1" x14ac:dyDescent="0.15">
      <c r="B39" s="51" t="s">
        <v>426</v>
      </c>
      <c r="C39" s="23">
        <v>78</v>
      </c>
      <c r="D39" s="40">
        <v>0.15476190476190477</v>
      </c>
      <c r="E39" s="34"/>
      <c r="F39" s="51" t="s">
        <v>426</v>
      </c>
      <c r="G39" s="23">
        <v>19</v>
      </c>
      <c r="H39" s="40">
        <v>3.7698412698412696E-2</v>
      </c>
    </row>
    <row r="40" spans="2:10" ht="13.2" customHeight="1" x14ac:dyDescent="0.15">
      <c r="B40" s="51" t="s">
        <v>438</v>
      </c>
      <c r="C40" s="23">
        <v>178</v>
      </c>
      <c r="D40" s="40">
        <v>0.3531746031746032</v>
      </c>
      <c r="E40" s="34"/>
      <c r="F40" s="51" t="s">
        <v>438</v>
      </c>
      <c r="G40" s="23">
        <v>107</v>
      </c>
      <c r="H40" s="40">
        <v>0.2123015873015873</v>
      </c>
    </row>
    <row r="41" spans="2:10" ht="13.2" customHeight="1" x14ac:dyDescent="0.15">
      <c r="B41" s="51" t="s">
        <v>450</v>
      </c>
      <c r="C41" s="23">
        <v>83</v>
      </c>
      <c r="D41" s="40">
        <v>0.16468253968253968</v>
      </c>
      <c r="E41" s="34"/>
      <c r="F41" s="51" t="s">
        <v>450</v>
      </c>
      <c r="G41" s="23">
        <v>159</v>
      </c>
      <c r="H41" s="40">
        <v>0.31547619047619047</v>
      </c>
    </row>
    <row r="42" spans="2:10" ht="13.2" customHeight="1" x14ac:dyDescent="0.15">
      <c r="B42" s="51" t="s">
        <v>461</v>
      </c>
      <c r="C42" s="23">
        <v>13</v>
      </c>
      <c r="D42" s="40">
        <v>2.5793650793650792E-2</v>
      </c>
      <c r="E42" s="34"/>
      <c r="F42" s="51" t="s">
        <v>461</v>
      </c>
      <c r="G42" s="23">
        <v>65</v>
      </c>
      <c r="H42" s="40">
        <v>0.12896825396825398</v>
      </c>
    </row>
    <row r="43" spans="2:10" ht="25.05" customHeight="1" x14ac:dyDescent="0.15">
      <c r="B43" s="51" t="s">
        <v>540</v>
      </c>
      <c r="C43" s="23">
        <v>109</v>
      </c>
      <c r="D43" s="40">
        <v>0.21626984126984128</v>
      </c>
      <c r="E43" s="34"/>
      <c r="F43" s="51" t="s">
        <v>540</v>
      </c>
      <c r="G43" s="23">
        <v>113</v>
      </c>
      <c r="H43" s="40">
        <v>0.22420634920634921</v>
      </c>
    </row>
    <row r="44" spans="2:10" ht="13.2" customHeight="1" x14ac:dyDescent="0.15">
      <c r="B44" s="51" t="s">
        <v>549</v>
      </c>
      <c r="C44" s="23">
        <v>43</v>
      </c>
      <c r="D44" s="40">
        <v>8.531746031746032E-2</v>
      </c>
      <c r="E44" s="34"/>
      <c r="F44" s="51" t="s">
        <v>549</v>
      </c>
      <c r="G44" s="23">
        <v>41</v>
      </c>
      <c r="H44" s="40">
        <v>8.1349206349206352E-2</v>
      </c>
    </row>
    <row r="45" spans="2:10" ht="13.2" customHeight="1" x14ac:dyDescent="0.15">
      <c r="B45" s="130" t="s">
        <v>270</v>
      </c>
      <c r="C45" s="23">
        <v>504</v>
      </c>
      <c r="D45" s="40">
        <v>1</v>
      </c>
      <c r="E45" s="34"/>
      <c r="F45" s="130" t="s">
        <v>270</v>
      </c>
      <c r="G45" s="23">
        <v>504</v>
      </c>
      <c r="H45" s="40">
        <v>1</v>
      </c>
    </row>
    <row r="46" spans="2:10" ht="13.2" customHeight="1" x14ac:dyDescent="0.2"/>
    <row r="47" spans="2:10" ht="13.2" customHeight="1" x14ac:dyDescent="0.2"/>
    <row r="48" spans="2:10" s="125" customFormat="1" ht="25.05" customHeight="1" x14ac:dyDescent="0.2">
      <c r="B48" s="171" t="s">
        <v>148</v>
      </c>
      <c r="C48" s="172"/>
      <c r="D48" s="173"/>
      <c r="E48" s="124"/>
      <c r="F48" s="171" t="s">
        <v>149</v>
      </c>
      <c r="G48" s="172"/>
      <c r="H48" s="173"/>
      <c r="J48" s="131">
        <f>ROW()</f>
        <v>48</v>
      </c>
    </row>
    <row r="49" spans="2:10" ht="13.2" customHeight="1" x14ac:dyDescent="0.15">
      <c r="B49" s="37"/>
      <c r="C49" s="38" t="s">
        <v>315</v>
      </c>
      <c r="D49" s="38" t="s">
        <v>316</v>
      </c>
      <c r="E49" s="34"/>
      <c r="F49" s="37"/>
      <c r="G49" s="38" t="s">
        <v>315</v>
      </c>
      <c r="H49" s="38" t="s">
        <v>316</v>
      </c>
    </row>
    <row r="50" spans="2:10" ht="13.2" customHeight="1" x14ac:dyDescent="0.15">
      <c r="B50" s="51" t="s">
        <v>754</v>
      </c>
      <c r="C50" s="23">
        <v>285</v>
      </c>
      <c r="D50" s="40">
        <v>0.24193548387096775</v>
      </c>
      <c r="E50" s="34"/>
      <c r="F50" s="51" t="s">
        <v>426</v>
      </c>
      <c r="G50" s="23">
        <v>60</v>
      </c>
      <c r="H50" s="40">
        <v>0.11904761904761904</v>
      </c>
    </row>
    <row r="51" spans="2:10" ht="13.2" customHeight="1" x14ac:dyDescent="0.15">
      <c r="B51" s="51" t="s">
        <v>779</v>
      </c>
      <c r="C51" s="23">
        <v>96</v>
      </c>
      <c r="D51" s="40">
        <v>8.1494057724957561E-2</v>
      </c>
      <c r="E51" s="34"/>
      <c r="F51" s="51" t="s">
        <v>438</v>
      </c>
      <c r="G51" s="23">
        <v>140</v>
      </c>
      <c r="H51" s="40">
        <v>0.27777777777777779</v>
      </c>
    </row>
    <row r="52" spans="2:10" ht="13.2" customHeight="1" x14ac:dyDescent="0.15">
      <c r="B52" s="51" t="s">
        <v>804</v>
      </c>
      <c r="C52" s="23">
        <v>23</v>
      </c>
      <c r="D52" s="40">
        <v>1.9524617996604415E-2</v>
      </c>
      <c r="E52" s="34"/>
      <c r="F52" s="51" t="s">
        <v>450</v>
      </c>
      <c r="G52" s="23">
        <v>117</v>
      </c>
      <c r="H52" s="40">
        <v>0.23214285714285715</v>
      </c>
    </row>
    <row r="53" spans="2:10" ht="13.2" customHeight="1" x14ac:dyDescent="0.15">
      <c r="B53" s="51" t="s">
        <v>828</v>
      </c>
      <c r="C53" s="23">
        <v>22</v>
      </c>
      <c r="D53" s="40">
        <v>1.8675721561969439E-2</v>
      </c>
      <c r="E53" s="34"/>
      <c r="F53" s="51" t="s">
        <v>461</v>
      </c>
      <c r="G53" s="23">
        <v>112</v>
      </c>
      <c r="H53" s="40">
        <v>0.22222222222222221</v>
      </c>
    </row>
    <row r="54" spans="2:10" ht="25.05" customHeight="1" x14ac:dyDescent="0.15">
      <c r="B54" s="51" t="s">
        <v>843</v>
      </c>
      <c r="C54" s="23">
        <v>396</v>
      </c>
      <c r="D54" s="40">
        <v>0.33616298811544992</v>
      </c>
      <c r="E54" s="34"/>
      <c r="F54" s="51" t="s">
        <v>540</v>
      </c>
      <c r="G54" s="23">
        <v>72</v>
      </c>
      <c r="H54" s="40">
        <v>0.14285714285714285</v>
      </c>
    </row>
    <row r="55" spans="2:10" ht="13.2" customHeight="1" x14ac:dyDescent="0.15">
      <c r="B55" s="51" t="s">
        <v>857</v>
      </c>
      <c r="C55" s="23">
        <v>114</v>
      </c>
      <c r="D55" s="40">
        <v>9.6774193548387094E-2</v>
      </c>
      <c r="E55" s="34"/>
      <c r="F55" s="51" t="s">
        <v>549</v>
      </c>
      <c r="G55" s="23">
        <v>3</v>
      </c>
      <c r="H55" s="40">
        <v>5.9523809523809521E-3</v>
      </c>
    </row>
    <row r="56" spans="2:10" ht="13.2" customHeight="1" x14ac:dyDescent="0.15">
      <c r="B56" s="51" t="s">
        <v>869</v>
      </c>
      <c r="C56" s="23">
        <v>238</v>
      </c>
      <c r="D56" s="40">
        <v>0.20203735144312393</v>
      </c>
      <c r="E56" s="34"/>
      <c r="F56" s="130" t="s">
        <v>270</v>
      </c>
      <c r="G56" s="23">
        <v>504</v>
      </c>
      <c r="H56" s="40">
        <v>1</v>
      </c>
    </row>
    <row r="57" spans="2:10" ht="13.2" customHeight="1" x14ac:dyDescent="0.15">
      <c r="B57" s="51" t="s">
        <v>878</v>
      </c>
      <c r="C57" s="23">
        <v>3</v>
      </c>
      <c r="D57" s="40">
        <v>2.5466893039049238E-3</v>
      </c>
      <c r="E57" s="34"/>
    </row>
    <row r="58" spans="2:10" ht="13.2" customHeight="1" x14ac:dyDescent="0.15">
      <c r="B58" s="51" t="s">
        <v>283</v>
      </c>
      <c r="C58" s="23">
        <v>1</v>
      </c>
      <c r="D58" s="40">
        <v>8.4889643463497452E-4</v>
      </c>
      <c r="E58" s="34"/>
    </row>
    <row r="59" spans="2:10" ht="13.2" customHeight="1" x14ac:dyDescent="0.15">
      <c r="B59" s="130" t="s">
        <v>270</v>
      </c>
      <c r="C59" s="23">
        <v>1178</v>
      </c>
      <c r="D59" s="40">
        <v>1</v>
      </c>
      <c r="E59" s="34"/>
    </row>
    <row r="60" spans="2:10" ht="13.2" customHeight="1" x14ac:dyDescent="0.2"/>
    <row r="61" spans="2:10" ht="13.2" customHeight="1" x14ac:dyDescent="0.2"/>
    <row r="62" spans="2:10" s="125" customFormat="1" ht="25.05" customHeight="1" x14ac:dyDescent="0.2">
      <c r="B62" s="171" t="s">
        <v>394</v>
      </c>
      <c r="C62" s="172"/>
      <c r="D62" s="173"/>
      <c r="J62" s="131">
        <f>ROW()</f>
        <v>62</v>
      </c>
    </row>
    <row r="63" spans="2:10" ht="13.2" customHeight="1" x14ac:dyDescent="0.15">
      <c r="B63" s="37"/>
      <c r="C63" s="38" t="s">
        <v>315</v>
      </c>
      <c r="D63" s="38" t="s">
        <v>316</v>
      </c>
    </row>
    <row r="64" spans="2:10" ht="13.2" customHeight="1" x14ac:dyDescent="0.15">
      <c r="B64" s="51" t="s">
        <v>426</v>
      </c>
      <c r="C64" s="23">
        <v>177</v>
      </c>
      <c r="D64" s="40">
        <v>0.35119047619047616</v>
      </c>
    </row>
    <row r="65" spans="2:4" ht="13.2" customHeight="1" x14ac:dyDescent="0.15">
      <c r="B65" s="51" t="s">
        <v>438</v>
      </c>
      <c r="C65" s="23">
        <v>157</v>
      </c>
      <c r="D65" s="40">
        <v>0.31150793650793651</v>
      </c>
    </row>
    <row r="66" spans="2:4" ht="13.2" customHeight="1" x14ac:dyDescent="0.15">
      <c r="B66" s="51" t="s">
        <v>450</v>
      </c>
      <c r="C66" s="23">
        <v>55</v>
      </c>
      <c r="D66" s="40">
        <v>0.10912698412698413</v>
      </c>
    </row>
    <row r="67" spans="2:4" ht="13.2" customHeight="1" x14ac:dyDescent="0.15">
      <c r="B67" s="51" t="s">
        <v>461</v>
      </c>
      <c r="C67" s="23">
        <v>50</v>
      </c>
      <c r="D67" s="40">
        <v>9.9206349206349201E-2</v>
      </c>
    </row>
    <row r="68" spans="2:4" ht="25.05" customHeight="1" x14ac:dyDescent="0.15">
      <c r="B68" s="51" t="s">
        <v>540</v>
      </c>
      <c r="C68" s="23">
        <v>63</v>
      </c>
      <c r="D68" s="40">
        <v>0.125</v>
      </c>
    </row>
    <row r="69" spans="2:4" ht="13.2" customHeight="1" x14ac:dyDescent="0.15">
      <c r="B69" s="51" t="s">
        <v>549</v>
      </c>
      <c r="C69" s="23">
        <v>2</v>
      </c>
      <c r="D69" s="40">
        <v>3.968253968253968E-3</v>
      </c>
    </row>
    <row r="70" spans="2:4" ht="13.2" customHeight="1" x14ac:dyDescent="0.15">
      <c r="B70" s="130" t="s">
        <v>270</v>
      </c>
      <c r="C70" s="23">
        <v>504</v>
      </c>
      <c r="D70" s="40">
        <v>1</v>
      </c>
    </row>
  </sheetData>
  <mergeCells count="11">
    <mergeCell ref="B37:D37"/>
    <mergeCell ref="F37:H37"/>
    <mergeCell ref="B48:D48"/>
    <mergeCell ref="F48:H48"/>
    <mergeCell ref="B62:D62"/>
    <mergeCell ref="B4:D4"/>
    <mergeCell ref="F4:H4"/>
    <mergeCell ref="B15:D15"/>
    <mergeCell ref="F15:H15"/>
    <mergeCell ref="B26:D26"/>
    <mergeCell ref="F26:H26"/>
  </mergeCells>
  <phoneticPr fontId="1"/>
  <pageMargins left="0.7" right="0.7" top="0.75" bottom="0.75" header="0.3" footer="0.3"/>
  <pageSetup paperSize="9" scale="92" fitToHeight="0" orientation="portrait" r:id="rId1"/>
  <rowBreaks count="1" manualBreakCount="1">
    <brk id="4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89D36-E1C3-4560-A05E-854C82CE654A}">
  <sheetPr codeName="Sheet16"/>
  <dimension ref="B2:J31"/>
  <sheetViews>
    <sheetView view="pageBreakPreview" zoomScaleNormal="100" zoomScaleSheetLayoutView="100" workbookViewId="0">
      <selection activeCell="F20" sqref="F20:H20"/>
    </sheetView>
  </sheetViews>
  <sheetFormatPr defaultColWidth="12.6640625" defaultRowHeight="13.2" x14ac:dyDescent="0.2"/>
  <cols>
    <col min="1" max="1" width="2.77734375" customWidth="1"/>
    <col min="2" max="2" width="25.77734375" customWidth="1"/>
    <col min="3" max="4" width="8.88671875" customWidth="1"/>
    <col min="5" max="5" width="3.77734375" customWidth="1"/>
    <col min="6" max="6" width="25.77734375" customWidth="1"/>
    <col min="7" max="8" width="8.88671875" customWidth="1"/>
    <col min="9" max="9" width="2.77734375" customWidth="1"/>
    <col min="10" max="10" width="0" hidden="1" customWidth="1"/>
    <col min="243" max="243" width="2.21875" customWidth="1"/>
    <col min="244" max="244" width="25.77734375" customWidth="1"/>
    <col min="247" max="247" width="5.77734375" customWidth="1"/>
    <col min="248" max="248" width="25.77734375" customWidth="1"/>
    <col min="253" max="253" width="25.77734375" customWidth="1"/>
    <col min="499" max="499" width="2.21875" customWidth="1"/>
    <col min="500" max="500" width="25.77734375" customWidth="1"/>
    <col min="503" max="503" width="5.77734375" customWidth="1"/>
    <col min="504" max="504" width="25.77734375" customWidth="1"/>
    <col min="509" max="509" width="25.77734375" customWidth="1"/>
    <col min="755" max="755" width="2.21875" customWidth="1"/>
    <col min="756" max="756" width="25.77734375" customWidth="1"/>
    <col min="759" max="759" width="5.77734375" customWidth="1"/>
    <col min="760" max="760" width="25.77734375" customWidth="1"/>
    <col min="765" max="765" width="25.77734375" customWidth="1"/>
    <col min="1011" max="1011" width="2.21875" customWidth="1"/>
    <col min="1012" max="1012" width="25.77734375" customWidth="1"/>
    <col min="1015" max="1015" width="5.77734375" customWidth="1"/>
    <col min="1016" max="1016" width="25.77734375" customWidth="1"/>
    <col min="1021" max="1021" width="25.77734375" customWidth="1"/>
    <col min="1267" max="1267" width="2.21875" customWidth="1"/>
    <col min="1268" max="1268" width="25.77734375" customWidth="1"/>
    <col min="1271" max="1271" width="5.77734375" customWidth="1"/>
    <col min="1272" max="1272" width="25.77734375" customWidth="1"/>
    <col min="1277" max="1277" width="25.77734375" customWidth="1"/>
    <col min="1523" max="1523" width="2.21875" customWidth="1"/>
    <col min="1524" max="1524" width="25.77734375" customWidth="1"/>
    <col min="1527" max="1527" width="5.77734375" customWidth="1"/>
    <col min="1528" max="1528" width="25.77734375" customWidth="1"/>
    <col min="1533" max="1533" width="25.77734375" customWidth="1"/>
    <col min="1779" max="1779" width="2.21875" customWidth="1"/>
    <col min="1780" max="1780" width="25.77734375" customWidth="1"/>
    <col min="1783" max="1783" width="5.77734375" customWidth="1"/>
    <col min="1784" max="1784" width="25.77734375" customWidth="1"/>
    <col min="1789" max="1789" width="25.77734375" customWidth="1"/>
    <col min="2035" max="2035" width="2.21875" customWidth="1"/>
    <col min="2036" max="2036" width="25.77734375" customWidth="1"/>
    <col min="2039" max="2039" width="5.77734375" customWidth="1"/>
    <col min="2040" max="2040" width="25.77734375" customWidth="1"/>
    <col min="2045" max="2045" width="25.77734375" customWidth="1"/>
    <col min="2291" max="2291" width="2.21875" customWidth="1"/>
    <col min="2292" max="2292" width="25.77734375" customWidth="1"/>
    <col min="2295" max="2295" width="5.77734375" customWidth="1"/>
    <col min="2296" max="2296" width="25.77734375" customWidth="1"/>
    <col min="2301" max="2301" width="25.77734375" customWidth="1"/>
    <col min="2547" max="2547" width="2.21875" customWidth="1"/>
    <col min="2548" max="2548" width="25.77734375" customWidth="1"/>
    <col min="2551" max="2551" width="5.77734375" customWidth="1"/>
    <col min="2552" max="2552" width="25.77734375" customWidth="1"/>
    <col min="2557" max="2557" width="25.77734375" customWidth="1"/>
    <col min="2803" max="2803" width="2.21875" customWidth="1"/>
    <col min="2804" max="2804" width="25.77734375" customWidth="1"/>
    <col min="2807" max="2807" width="5.77734375" customWidth="1"/>
    <col min="2808" max="2808" width="25.77734375" customWidth="1"/>
    <col min="2813" max="2813" width="25.77734375" customWidth="1"/>
    <col min="3059" max="3059" width="2.21875" customWidth="1"/>
    <col min="3060" max="3060" width="25.77734375" customWidth="1"/>
    <col min="3063" max="3063" width="5.77734375" customWidth="1"/>
    <col min="3064" max="3064" width="25.77734375" customWidth="1"/>
    <col min="3069" max="3069" width="25.77734375" customWidth="1"/>
    <col min="3315" max="3315" width="2.21875" customWidth="1"/>
    <col min="3316" max="3316" width="25.77734375" customWidth="1"/>
    <col min="3319" max="3319" width="5.77734375" customWidth="1"/>
    <col min="3320" max="3320" width="25.77734375" customWidth="1"/>
    <col min="3325" max="3325" width="25.77734375" customWidth="1"/>
    <col min="3571" max="3571" width="2.21875" customWidth="1"/>
    <col min="3572" max="3572" width="25.77734375" customWidth="1"/>
    <col min="3575" max="3575" width="5.77734375" customWidth="1"/>
    <col min="3576" max="3576" width="25.77734375" customWidth="1"/>
    <col min="3581" max="3581" width="25.77734375" customWidth="1"/>
    <col min="3827" max="3827" width="2.21875" customWidth="1"/>
    <col min="3828" max="3828" width="25.77734375" customWidth="1"/>
    <col min="3831" max="3831" width="5.77734375" customWidth="1"/>
    <col min="3832" max="3832" width="25.77734375" customWidth="1"/>
    <col min="3837" max="3837" width="25.77734375" customWidth="1"/>
    <col min="4083" max="4083" width="2.21875" customWidth="1"/>
    <col min="4084" max="4084" width="25.77734375" customWidth="1"/>
    <col min="4087" max="4087" width="5.77734375" customWidth="1"/>
    <col min="4088" max="4088" width="25.77734375" customWidth="1"/>
    <col min="4093" max="4093" width="25.77734375" customWidth="1"/>
    <col min="4339" max="4339" width="2.21875" customWidth="1"/>
    <col min="4340" max="4340" width="25.77734375" customWidth="1"/>
    <col min="4343" max="4343" width="5.77734375" customWidth="1"/>
    <col min="4344" max="4344" width="25.77734375" customWidth="1"/>
    <col min="4349" max="4349" width="25.77734375" customWidth="1"/>
    <col min="4595" max="4595" width="2.21875" customWidth="1"/>
    <col min="4596" max="4596" width="25.77734375" customWidth="1"/>
    <col min="4599" max="4599" width="5.77734375" customWidth="1"/>
    <col min="4600" max="4600" width="25.77734375" customWidth="1"/>
    <col min="4605" max="4605" width="25.77734375" customWidth="1"/>
    <col min="4851" max="4851" width="2.21875" customWidth="1"/>
    <col min="4852" max="4852" width="25.77734375" customWidth="1"/>
    <col min="4855" max="4855" width="5.77734375" customWidth="1"/>
    <col min="4856" max="4856" width="25.77734375" customWidth="1"/>
    <col min="4861" max="4861" width="25.77734375" customWidth="1"/>
    <col min="5107" max="5107" width="2.21875" customWidth="1"/>
    <col min="5108" max="5108" width="25.77734375" customWidth="1"/>
    <col min="5111" max="5111" width="5.77734375" customWidth="1"/>
    <col min="5112" max="5112" width="25.77734375" customWidth="1"/>
    <col min="5117" max="5117" width="25.77734375" customWidth="1"/>
    <col min="5363" max="5363" width="2.21875" customWidth="1"/>
    <col min="5364" max="5364" width="25.77734375" customWidth="1"/>
    <col min="5367" max="5367" width="5.77734375" customWidth="1"/>
    <col min="5368" max="5368" width="25.77734375" customWidth="1"/>
    <col min="5373" max="5373" width="25.77734375" customWidth="1"/>
    <col min="5619" max="5619" width="2.21875" customWidth="1"/>
    <col min="5620" max="5620" width="25.77734375" customWidth="1"/>
    <col min="5623" max="5623" width="5.77734375" customWidth="1"/>
    <col min="5624" max="5624" width="25.77734375" customWidth="1"/>
    <col min="5629" max="5629" width="25.77734375" customWidth="1"/>
    <col min="5875" max="5875" width="2.21875" customWidth="1"/>
    <col min="5876" max="5876" width="25.77734375" customWidth="1"/>
    <col min="5879" max="5879" width="5.77734375" customWidth="1"/>
    <col min="5880" max="5880" width="25.77734375" customWidth="1"/>
    <col min="5885" max="5885" width="25.77734375" customWidth="1"/>
    <col min="6131" max="6131" width="2.21875" customWidth="1"/>
    <col min="6132" max="6132" width="25.77734375" customWidth="1"/>
    <col min="6135" max="6135" width="5.77734375" customWidth="1"/>
    <col min="6136" max="6136" width="25.77734375" customWidth="1"/>
    <col min="6141" max="6141" width="25.77734375" customWidth="1"/>
    <col min="6387" max="6387" width="2.21875" customWidth="1"/>
    <col min="6388" max="6388" width="25.77734375" customWidth="1"/>
    <col min="6391" max="6391" width="5.77734375" customWidth="1"/>
    <col min="6392" max="6392" width="25.77734375" customWidth="1"/>
    <col min="6397" max="6397" width="25.77734375" customWidth="1"/>
    <col min="6643" max="6643" width="2.21875" customWidth="1"/>
    <col min="6644" max="6644" width="25.77734375" customWidth="1"/>
    <col min="6647" max="6647" width="5.77734375" customWidth="1"/>
    <col min="6648" max="6648" width="25.77734375" customWidth="1"/>
    <col min="6653" max="6653" width="25.77734375" customWidth="1"/>
    <col min="6899" max="6899" width="2.21875" customWidth="1"/>
    <col min="6900" max="6900" width="25.77734375" customWidth="1"/>
    <col min="6903" max="6903" width="5.77734375" customWidth="1"/>
    <col min="6904" max="6904" width="25.77734375" customWidth="1"/>
    <col min="6909" max="6909" width="25.77734375" customWidth="1"/>
    <col min="7155" max="7155" width="2.21875" customWidth="1"/>
    <col min="7156" max="7156" width="25.77734375" customWidth="1"/>
    <col min="7159" max="7159" width="5.77734375" customWidth="1"/>
    <col min="7160" max="7160" width="25.77734375" customWidth="1"/>
    <col min="7165" max="7165" width="25.77734375" customWidth="1"/>
    <col min="7411" max="7411" width="2.21875" customWidth="1"/>
    <col min="7412" max="7412" width="25.77734375" customWidth="1"/>
    <col min="7415" max="7415" width="5.77734375" customWidth="1"/>
    <col min="7416" max="7416" width="25.77734375" customWidth="1"/>
    <col min="7421" max="7421" width="25.77734375" customWidth="1"/>
    <col min="7667" max="7667" width="2.21875" customWidth="1"/>
    <col min="7668" max="7668" width="25.77734375" customWidth="1"/>
    <col min="7671" max="7671" width="5.77734375" customWidth="1"/>
    <col min="7672" max="7672" width="25.77734375" customWidth="1"/>
    <col min="7677" max="7677" width="25.77734375" customWidth="1"/>
    <col min="7923" max="7923" width="2.21875" customWidth="1"/>
    <col min="7924" max="7924" width="25.77734375" customWidth="1"/>
    <col min="7927" max="7927" width="5.77734375" customWidth="1"/>
    <col min="7928" max="7928" width="25.77734375" customWidth="1"/>
    <col min="7933" max="7933" width="25.77734375" customWidth="1"/>
    <col min="8179" max="8179" width="2.21875" customWidth="1"/>
    <col min="8180" max="8180" width="25.77734375" customWidth="1"/>
    <col min="8183" max="8183" width="5.77734375" customWidth="1"/>
    <col min="8184" max="8184" width="25.77734375" customWidth="1"/>
    <col min="8189" max="8189" width="25.77734375" customWidth="1"/>
    <col min="8435" max="8435" width="2.21875" customWidth="1"/>
    <col min="8436" max="8436" width="25.77734375" customWidth="1"/>
    <col min="8439" max="8439" width="5.77734375" customWidth="1"/>
    <col min="8440" max="8440" width="25.77734375" customWidth="1"/>
    <col min="8445" max="8445" width="25.77734375" customWidth="1"/>
    <col min="8691" max="8691" width="2.21875" customWidth="1"/>
    <col min="8692" max="8692" width="25.77734375" customWidth="1"/>
    <col min="8695" max="8695" width="5.77734375" customWidth="1"/>
    <col min="8696" max="8696" width="25.77734375" customWidth="1"/>
    <col min="8701" max="8701" width="25.77734375" customWidth="1"/>
    <col min="8947" max="8947" width="2.21875" customWidth="1"/>
    <col min="8948" max="8948" width="25.77734375" customWidth="1"/>
    <col min="8951" max="8951" width="5.77734375" customWidth="1"/>
    <col min="8952" max="8952" width="25.77734375" customWidth="1"/>
    <col min="8957" max="8957" width="25.77734375" customWidth="1"/>
    <col min="9203" max="9203" width="2.21875" customWidth="1"/>
    <col min="9204" max="9204" width="25.77734375" customWidth="1"/>
    <col min="9207" max="9207" width="5.77734375" customWidth="1"/>
    <col min="9208" max="9208" width="25.77734375" customWidth="1"/>
    <col min="9213" max="9213" width="25.77734375" customWidth="1"/>
    <col min="9459" max="9459" width="2.21875" customWidth="1"/>
    <col min="9460" max="9460" width="25.77734375" customWidth="1"/>
    <col min="9463" max="9463" width="5.77734375" customWidth="1"/>
    <col min="9464" max="9464" width="25.77734375" customWidth="1"/>
    <col min="9469" max="9469" width="25.77734375" customWidth="1"/>
    <col min="9715" max="9715" width="2.21875" customWidth="1"/>
    <col min="9716" max="9716" width="25.77734375" customWidth="1"/>
    <col min="9719" max="9719" width="5.77734375" customWidth="1"/>
    <col min="9720" max="9720" width="25.77734375" customWidth="1"/>
    <col min="9725" max="9725" width="25.77734375" customWidth="1"/>
    <col min="9971" max="9971" width="2.21875" customWidth="1"/>
    <col min="9972" max="9972" width="25.77734375" customWidth="1"/>
    <col min="9975" max="9975" width="5.77734375" customWidth="1"/>
    <col min="9976" max="9976" width="25.77734375" customWidth="1"/>
    <col min="9981" max="9981" width="25.77734375" customWidth="1"/>
    <col min="10227" max="10227" width="2.21875" customWidth="1"/>
    <col min="10228" max="10228" width="25.77734375" customWidth="1"/>
    <col min="10231" max="10231" width="5.77734375" customWidth="1"/>
    <col min="10232" max="10232" width="25.77734375" customWidth="1"/>
    <col min="10237" max="10237" width="25.77734375" customWidth="1"/>
    <col min="10483" max="10483" width="2.21875" customWidth="1"/>
    <col min="10484" max="10484" width="25.77734375" customWidth="1"/>
    <col min="10487" max="10487" width="5.77734375" customWidth="1"/>
    <col min="10488" max="10488" width="25.77734375" customWidth="1"/>
    <col min="10493" max="10493" width="25.77734375" customWidth="1"/>
    <col min="10739" max="10739" width="2.21875" customWidth="1"/>
    <col min="10740" max="10740" width="25.77734375" customWidth="1"/>
    <col min="10743" max="10743" width="5.77734375" customWidth="1"/>
    <col min="10744" max="10744" width="25.77734375" customWidth="1"/>
    <col min="10749" max="10749" width="25.77734375" customWidth="1"/>
    <col min="10995" max="10995" width="2.21875" customWidth="1"/>
    <col min="10996" max="10996" width="25.77734375" customWidth="1"/>
    <col min="10999" max="10999" width="5.77734375" customWidth="1"/>
    <col min="11000" max="11000" width="25.77734375" customWidth="1"/>
    <col min="11005" max="11005" width="25.77734375" customWidth="1"/>
    <col min="11251" max="11251" width="2.21875" customWidth="1"/>
    <col min="11252" max="11252" width="25.77734375" customWidth="1"/>
    <col min="11255" max="11255" width="5.77734375" customWidth="1"/>
    <col min="11256" max="11256" width="25.77734375" customWidth="1"/>
    <col min="11261" max="11261" width="25.77734375" customWidth="1"/>
    <col min="11507" max="11507" width="2.21875" customWidth="1"/>
    <col min="11508" max="11508" width="25.77734375" customWidth="1"/>
    <col min="11511" max="11511" width="5.77734375" customWidth="1"/>
    <col min="11512" max="11512" width="25.77734375" customWidth="1"/>
    <col min="11517" max="11517" width="25.77734375" customWidth="1"/>
    <col min="11763" max="11763" width="2.21875" customWidth="1"/>
    <col min="11764" max="11764" width="25.77734375" customWidth="1"/>
    <col min="11767" max="11767" width="5.77734375" customWidth="1"/>
    <col min="11768" max="11768" width="25.77734375" customWidth="1"/>
    <col min="11773" max="11773" width="25.77734375" customWidth="1"/>
    <col min="12019" max="12019" width="2.21875" customWidth="1"/>
    <col min="12020" max="12020" width="25.77734375" customWidth="1"/>
    <col min="12023" max="12023" width="5.77734375" customWidth="1"/>
    <col min="12024" max="12024" width="25.77734375" customWidth="1"/>
    <col min="12029" max="12029" width="25.77734375" customWidth="1"/>
    <col min="12275" max="12275" width="2.21875" customWidth="1"/>
    <col min="12276" max="12276" width="25.77734375" customWidth="1"/>
    <col min="12279" max="12279" width="5.77734375" customWidth="1"/>
    <col min="12280" max="12280" width="25.77734375" customWidth="1"/>
    <col min="12285" max="12285" width="25.77734375" customWidth="1"/>
    <col min="12531" max="12531" width="2.21875" customWidth="1"/>
    <col min="12532" max="12532" width="25.77734375" customWidth="1"/>
    <col min="12535" max="12535" width="5.77734375" customWidth="1"/>
    <col min="12536" max="12536" width="25.77734375" customWidth="1"/>
    <col min="12541" max="12541" width="25.77734375" customWidth="1"/>
    <col min="12787" max="12787" width="2.21875" customWidth="1"/>
    <col min="12788" max="12788" width="25.77734375" customWidth="1"/>
    <col min="12791" max="12791" width="5.77734375" customWidth="1"/>
    <col min="12792" max="12792" width="25.77734375" customWidth="1"/>
    <col min="12797" max="12797" width="25.77734375" customWidth="1"/>
    <col min="13043" max="13043" width="2.21875" customWidth="1"/>
    <col min="13044" max="13044" width="25.77734375" customWidth="1"/>
    <col min="13047" max="13047" width="5.77734375" customWidth="1"/>
    <col min="13048" max="13048" width="25.77734375" customWidth="1"/>
    <col min="13053" max="13053" width="25.77734375" customWidth="1"/>
    <col min="13299" max="13299" width="2.21875" customWidth="1"/>
    <col min="13300" max="13300" width="25.77734375" customWidth="1"/>
    <col min="13303" max="13303" width="5.77734375" customWidth="1"/>
    <col min="13304" max="13304" width="25.77734375" customWidth="1"/>
    <col min="13309" max="13309" width="25.77734375" customWidth="1"/>
    <col min="13555" max="13555" width="2.21875" customWidth="1"/>
    <col min="13556" max="13556" width="25.77734375" customWidth="1"/>
    <col min="13559" max="13559" width="5.77734375" customWidth="1"/>
    <col min="13560" max="13560" width="25.77734375" customWidth="1"/>
    <col min="13565" max="13565" width="25.77734375" customWidth="1"/>
    <col min="13811" max="13811" width="2.21875" customWidth="1"/>
    <col min="13812" max="13812" width="25.77734375" customWidth="1"/>
    <col min="13815" max="13815" width="5.77734375" customWidth="1"/>
    <col min="13816" max="13816" width="25.77734375" customWidth="1"/>
    <col min="13821" max="13821" width="25.77734375" customWidth="1"/>
    <col min="14067" max="14067" width="2.21875" customWidth="1"/>
    <col min="14068" max="14068" width="25.77734375" customWidth="1"/>
    <col min="14071" max="14071" width="5.77734375" customWidth="1"/>
    <col min="14072" max="14072" width="25.77734375" customWidth="1"/>
    <col min="14077" max="14077" width="25.77734375" customWidth="1"/>
    <col min="14323" max="14323" width="2.21875" customWidth="1"/>
    <col min="14324" max="14324" width="25.77734375" customWidth="1"/>
    <col min="14327" max="14327" width="5.77734375" customWidth="1"/>
    <col min="14328" max="14328" width="25.77734375" customWidth="1"/>
    <col min="14333" max="14333" width="25.77734375" customWidth="1"/>
    <col min="14579" max="14579" width="2.21875" customWidth="1"/>
    <col min="14580" max="14580" width="25.77734375" customWidth="1"/>
    <col min="14583" max="14583" width="5.77734375" customWidth="1"/>
    <col min="14584" max="14584" width="25.77734375" customWidth="1"/>
    <col min="14589" max="14589" width="25.77734375" customWidth="1"/>
    <col min="14835" max="14835" width="2.21875" customWidth="1"/>
    <col min="14836" max="14836" width="25.77734375" customWidth="1"/>
    <col min="14839" max="14839" width="5.77734375" customWidth="1"/>
    <col min="14840" max="14840" width="25.77734375" customWidth="1"/>
    <col min="14845" max="14845" width="25.77734375" customWidth="1"/>
    <col min="15091" max="15091" width="2.21875" customWidth="1"/>
    <col min="15092" max="15092" width="25.77734375" customWidth="1"/>
    <col min="15095" max="15095" width="5.77734375" customWidth="1"/>
    <col min="15096" max="15096" width="25.77734375" customWidth="1"/>
    <col min="15101" max="15101" width="25.77734375" customWidth="1"/>
    <col min="15347" max="15347" width="2.21875" customWidth="1"/>
    <col min="15348" max="15348" width="25.77734375" customWidth="1"/>
    <col min="15351" max="15351" width="5.77734375" customWidth="1"/>
    <col min="15352" max="15352" width="25.77734375" customWidth="1"/>
    <col min="15357" max="15357" width="25.77734375" customWidth="1"/>
    <col min="15603" max="15603" width="2.21875" customWidth="1"/>
    <col min="15604" max="15604" width="25.77734375" customWidth="1"/>
    <col min="15607" max="15607" width="5.77734375" customWidth="1"/>
    <col min="15608" max="15608" width="25.77734375" customWidth="1"/>
    <col min="15613" max="15613" width="25.77734375" customWidth="1"/>
    <col min="15859" max="15859" width="2.21875" customWidth="1"/>
    <col min="15860" max="15860" width="25.77734375" customWidth="1"/>
    <col min="15863" max="15863" width="5.77734375" customWidth="1"/>
    <col min="15864" max="15864" width="25.77734375" customWidth="1"/>
    <col min="15869" max="15869" width="25.77734375" customWidth="1"/>
    <col min="16115" max="16115" width="2.21875" customWidth="1"/>
    <col min="16116" max="16116" width="25.77734375" customWidth="1"/>
    <col min="16119" max="16119" width="5.77734375" customWidth="1"/>
    <col min="16120" max="16120" width="25.77734375" customWidth="1"/>
    <col min="16125" max="16125" width="25.77734375" customWidth="1"/>
  </cols>
  <sheetData>
    <row r="2" spans="2:10" ht="16.2" x14ac:dyDescent="0.2">
      <c r="B2" s="54" t="s">
        <v>942</v>
      </c>
      <c r="C2" s="55"/>
      <c r="D2" s="55"/>
      <c r="E2" s="55"/>
      <c r="F2" s="55"/>
      <c r="G2" s="55"/>
      <c r="H2" s="55"/>
      <c r="I2" s="55"/>
    </row>
    <row r="4" spans="2:10" s="112" customFormat="1" ht="25.05" customHeight="1" x14ac:dyDescent="0.15">
      <c r="B4" s="171" t="s">
        <v>150</v>
      </c>
      <c r="C4" s="172"/>
      <c r="D4" s="173"/>
      <c r="F4" s="171" t="s">
        <v>151</v>
      </c>
      <c r="G4" s="172"/>
      <c r="H4" s="173"/>
      <c r="J4" s="66">
        <f>ROW()</f>
        <v>4</v>
      </c>
    </row>
    <row r="5" spans="2:10" s="21" customFormat="1" ht="13.2" customHeight="1" x14ac:dyDescent="0.15">
      <c r="B5" s="37"/>
      <c r="C5" s="38" t="s">
        <v>315</v>
      </c>
      <c r="D5" s="38" t="s">
        <v>316</v>
      </c>
      <c r="E5" s="34"/>
      <c r="F5" s="37"/>
      <c r="G5" s="38" t="s">
        <v>315</v>
      </c>
      <c r="H5" s="38" t="s">
        <v>316</v>
      </c>
      <c r="I5" s="34"/>
    </row>
    <row r="6" spans="2:10" s="21" customFormat="1" ht="13.2" customHeight="1" x14ac:dyDescent="0.15">
      <c r="B6" s="51" t="s">
        <v>580</v>
      </c>
      <c r="C6" s="23">
        <v>22</v>
      </c>
      <c r="D6" s="40">
        <v>4.3650793650793648E-2</v>
      </c>
      <c r="E6" s="34"/>
      <c r="F6" s="51" t="s">
        <v>755</v>
      </c>
      <c r="G6" s="23">
        <v>152</v>
      </c>
      <c r="H6" s="40">
        <v>0.13499111900532859</v>
      </c>
      <c r="I6" s="34"/>
    </row>
    <row r="7" spans="2:10" s="21" customFormat="1" ht="25.05" customHeight="1" x14ac:dyDescent="0.15">
      <c r="B7" s="51" t="s">
        <v>604</v>
      </c>
      <c r="C7" s="23">
        <v>127</v>
      </c>
      <c r="D7" s="40">
        <v>0.25198412698412698</v>
      </c>
      <c r="E7" s="34"/>
      <c r="F7" s="51" t="s">
        <v>780</v>
      </c>
      <c r="G7" s="23">
        <v>179</v>
      </c>
      <c r="H7" s="40">
        <v>0.15896980461811722</v>
      </c>
      <c r="I7" s="34"/>
    </row>
    <row r="8" spans="2:10" s="21" customFormat="1" ht="13.2" customHeight="1" x14ac:dyDescent="0.15">
      <c r="B8" s="51" t="s">
        <v>630</v>
      </c>
      <c r="C8" s="23">
        <v>171</v>
      </c>
      <c r="D8" s="40">
        <v>0.3392857142857143</v>
      </c>
      <c r="E8" s="34"/>
      <c r="F8" s="51" t="s">
        <v>805</v>
      </c>
      <c r="G8" s="23">
        <v>148</v>
      </c>
      <c r="H8" s="40">
        <v>0.13143872113676733</v>
      </c>
      <c r="I8" s="34"/>
    </row>
    <row r="9" spans="2:10" s="21" customFormat="1" ht="25.05" customHeight="1" x14ac:dyDescent="0.15">
      <c r="B9" s="51" t="s">
        <v>653</v>
      </c>
      <c r="C9" s="23">
        <v>125</v>
      </c>
      <c r="D9" s="40">
        <v>0.24801587301587302</v>
      </c>
      <c r="E9" s="34"/>
      <c r="F9" s="51" t="s">
        <v>829</v>
      </c>
      <c r="G9" s="23">
        <v>130</v>
      </c>
      <c r="H9" s="40">
        <v>0.11545293072824156</v>
      </c>
      <c r="I9" s="34"/>
    </row>
    <row r="10" spans="2:10" s="21" customFormat="1" ht="25.05" customHeight="1" x14ac:dyDescent="0.15">
      <c r="B10" s="51" t="s">
        <v>844</v>
      </c>
      <c r="C10" s="23">
        <v>51</v>
      </c>
      <c r="D10" s="40">
        <v>0.10119047619047619</v>
      </c>
      <c r="E10" s="34"/>
      <c r="F10" s="51" t="s">
        <v>845</v>
      </c>
      <c r="G10" s="23">
        <v>113</v>
      </c>
      <c r="H10" s="40">
        <v>0.10035523978685613</v>
      </c>
      <c r="I10" s="34"/>
    </row>
    <row r="11" spans="2:10" s="21" customFormat="1" ht="25.05" customHeight="1" x14ac:dyDescent="0.15">
      <c r="B11" s="51" t="s">
        <v>549</v>
      </c>
      <c r="C11" s="23">
        <v>8</v>
      </c>
      <c r="D11" s="40">
        <v>1.5873015873015872E-2</v>
      </c>
      <c r="E11" s="34"/>
      <c r="F11" s="51" t="s">
        <v>858</v>
      </c>
      <c r="G11" s="23">
        <v>134</v>
      </c>
      <c r="H11" s="40">
        <v>0.11900532859680284</v>
      </c>
      <c r="I11" s="34"/>
    </row>
    <row r="12" spans="2:10" s="21" customFormat="1" ht="13.2" customHeight="1" x14ac:dyDescent="0.15">
      <c r="B12" s="130" t="s">
        <v>270</v>
      </c>
      <c r="C12" s="23">
        <v>504</v>
      </c>
      <c r="D12" s="40">
        <v>1</v>
      </c>
      <c r="E12" s="34"/>
      <c r="F12" s="51" t="s">
        <v>870</v>
      </c>
      <c r="G12" s="23">
        <v>104</v>
      </c>
      <c r="H12" s="40">
        <v>9.236234458259325E-2</v>
      </c>
      <c r="I12" s="34"/>
    </row>
    <row r="13" spans="2:10" s="21" customFormat="1" ht="13.2" customHeight="1" x14ac:dyDescent="0.15">
      <c r="B13"/>
      <c r="C13"/>
      <c r="D13"/>
      <c r="E13" s="34"/>
      <c r="F13" s="51" t="s">
        <v>879</v>
      </c>
      <c r="G13" s="23">
        <v>102</v>
      </c>
      <c r="H13" s="40">
        <v>9.0586145648312605E-2</v>
      </c>
      <c r="I13" s="34"/>
    </row>
    <row r="14" spans="2:10" ht="13.2" customHeight="1" x14ac:dyDescent="0.15">
      <c r="E14" s="34"/>
      <c r="F14" s="51" t="s">
        <v>887</v>
      </c>
      <c r="G14" s="23">
        <v>49</v>
      </c>
      <c r="H14" s="40">
        <v>4.3516873889875664E-2</v>
      </c>
      <c r="I14" s="34"/>
    </row>
    <row r="15" spans="2:10" ht="13.2" customHeight="1" x14ac:dyDescent="0.15">
      <c r="E15" s="34"/>
      <c r="F15" s="51" t="s">
        <v>893</v>
      </c>
      <c r="G15" s="23">
        <v>15</v>
      </c>
      <c r="H15" s="40">
        <v>1.3321492007104795E-2</v>
      </c>
      <c r="I15" s="34"/>
    </row>
    <row r="16" spans="2:10" ht="13.2" customHeight="1" x14ac:dyDescent="0.15">
      <c r="E16" s="34"/>
      <c r="F16" s="51" t="s">
        <v>308</v>
      </c>
      <c r="G16" s="23">
        <v>0</v>
      </c>
      <c r="H16" s="40">
        <v>0</v>
      </c>
      <c r="I16" s="34"/>
    </row>
    <row r="17" spans="2:10" ht="13.2" customHeight="1" x14ac:dyDescent="0.15">
      <c r="E17" s="34"/>
      <c r="F17" s="130" t="s">
        <v>270</v>
      </c>
      <c r="G17" s="23">
        <v>1126</v>
      </c>
      <c r="H17" s="40">
        <v>1</v>
      </c>
      <c r="I17" s="34"/>
    </row>
    <row r="18" spans="2:10" ht="13.2" customHeight="1" x14ac:dyDescent="0.2"/>
    <row r="19" spans="2:10" ht="13.2" customHeight="1" x14ac:dyDescent="0.2"/>
    <row r="20" spans="2:10" s="125" customFormat="1" ht="25.05" customHeight="1" x14ac:dyDescent="0.2">
      <c r="B20" s="171" t="s">
        <v>152</v>
      </c>
      <c r="C20" s="172"/>
      <c r="D20" s="173"/>
      <c r="E20" s="124"/>
      <c r="F20" s="171" t="s">
        <v>153</v>
      </c>
      <c r="G20" s="172"/>
      <c r="H20" s="173"/>
      <c r="J20" s="131">
        <f>ROW()</f>
        <v>20</v>
      </c>
    </row>
    <row r="21" spans="2:10" ht="13.2" customHeight="1" x14ac:dyDescent="0.15">
      <c r="B21" s="37"/>
      <c r="C21" s="38" t="s">
        <v>315</v>
      </c>
      <c r="D21" s="38" t="s">
        <v>316</v>
      </c>
      <c r="E21" s="34"/>
      <c r="F21" s="37"/>
      <c r="G21" s="38" t="s">
        <v>315</v>
      </c>
      <c r="H21" s="38" t="s">
        <v>316</v>
      </c>
    </row>
    <row r="22" spans="2:10" ht="25.05" customHeight="1" x14ac:dyDescent="0.15">
      <c r="B22" s="51" t="s">
        <v>756</v>
      </c>
      <c r="C22" s="23">
        <v>190</v>
      </c>
      <c r="D22" s="40">
        <v>0.19668737060041408</v>
      </c>
      <c r="E22" s="34"/>
      <c r="F22" s="51" t="s">
        <v>757</v>
      </c>
      <c r="G22" s="23">
        <v>83</v>
      </c>
      <c r="H22" s="40">
        <v>5.6849315068493153E-2</v>
      </c>
    </row>
    <row r="23" spans="2:10" ht="25.05" customHeight="1" x14ac:dyDescent="0.15">
      <c r="B23" s="51" t="s">
        <v>781</v>
      </c>
      <c r="C23" s="23">
        <v>181</v>
      </c>
      <c r="D23" s="40">
        <v>0.18737060041407869</v>
      </c>
      <c r="E23" s="34"/>
      <c r="F23" s="51" t="s">
        <v>782</v>
      </c>
      <c r="G23" s="23">
        <v>170</v>
      </c>
      <c r="H23" s="40">
        <v>0.11643835616438356</v>
      </c>
    </row>
    <row r="24" spans="2:10" ht="25.05" customHeight="1" x14ac:dyDescent="0.15">
      <c r="B24" s="51" t="s">
        <v>806</v>
      </c>
      <c r="C24" s="23">
        <v>102</v>
      </c>
      <c r="D24" s="40">
        <v>0.10559006211180125</v>
      </c>
      <c r="E24" s="34"/>
      <c r="F24" s="51" t="s">
        <v>807</v>
      </c>
      <c r="G24" s="23">
        <v>241</v>
      </c>
      <c r="H24" s="40">
        <v>0.16506849315068492</v>
      </c>
    </row>
    <row r="25" spans="2:10" ht="25.05" customHeight="1" x14ac:dyDescent="0.15">
      <c r="B25" s="51" t="s">
        <v>830</v>
      </c>
      <c r="C25" s="23">
        <v>234</v>
      </c>
      <c r="D25" s="40">
        <v>0.24223602484472051</v>
      </c>
      <c r="E25" s="34"/>
      <c r="F25" s="51" t="s">
        <v>831</v>
      </c>
      <c r="G25" s="23">
        <v>266</v>
      </c>
      <c r="H25" s="40">
        <v>0.18219178082191781</v>
      </c>
    </row>
    <row r="26" spans="2:10" ht="25.05" customHeight="1" x14ac:dyDescent="0.15">
      <c r="B26" s="51" t="s">
        <v>846</v>
      </c>
      <c r="C26" s="23">
        <v>175</v>
      </c>
      <c r="D26" s="40">
        <v>0.18115942028985507</v>
      </c>
      <c r="E26" s="34"/>
      <c r="F26" s="51" t="s">
        <v>847</v>
      </c>
      <c r="G26" s="23">
        <v>205</v>
      </c>
      <c r="H26" s="40">
        <v>0.1404109589041096</v>
      </c>
    </row>
    <row r="27" spans="2:10" ht="25.05" customHeight="1" x14ac:dyDescent="0.15">
      <c r="B27" s="51" t="s">
        <v>295</v>
      </c>
      <c r="C27" s="23">
        <v>29</v>
      </c>
      <c r="D27" s="40">
        <v>3.0020703933747412E-2</v>
      </c>
      <c r="E27" s="34"/>
      <c r="F27" s="51" t="s">
        <v>859</v>
      </c>
      <c r="G27" s="23">
        <v>276</v>
      </c>
      <c r="H27" s="40">
        <v>0.18904109589041096</v>
      </c>
    </row>
    <row r="28" spans="2:10" ht="25.05" customHeight="1" x14ac:dyDescent="0.15">
      <c r="B28" s="51" t="s">
        <v>476</v>
      </c>
      <c r="C28" s="23">
        <v>55</v>
      </c>
      <c r="D28" s="40">
        <v>5.6935817805383024E-2</v>
      </c>
      <c r="E28" s="34"/>
      <c r="F28" s="51" t="s">
        <v>871</v>
      </c>
      <c r="G28" s="23">
        <v>189</v>
      </c>
      <c r="H28" s="40">
        <v>0.12945205479452054</v>
      </c>
    </row>
    <row r="29" spans="2:10" ht="13.2" customHeight="1" x14ac:dyDescent="0.15">
      <c r="B29" s="130" t="s">
        <v>270</v>
      </c>
      <c r="C29" s="23">
        <v>966</v>
      </c>
      <c r="D29" s="40">
        <v>1</v>
      </c>
      <c r="E29" s="34"/>
      <c r="F29" s="51" t="s">
        <v>563</v>
      </c>
      <c r="G29" s="23">
        <v>12</v>
      </c>
      <c r="H29" s="40">
        <v>8.21917808219178E-3</v>
      </c>
    </row>
    <row r="30" spans="2:10" ht="13.2" customHeight="1" x14ac:dyDescent="0.15">
      <c r="E30" s="34"/>
      <c r="F30" s="51" t="s">
        <v>283</v>
      </c>
      <c r="G30" s="23">
        <v>18</v>
      </c>
      <c r="H30" s="40">
        <v>1.2328767123287671E-2</v>
      </c>
    </row>
    <row r="31" spans="2:10" ht="13.2" customHeight="1" x14ac:dyDescent="0.15">
      <c r="E31" s="34"/>
      <c r="F31" s="130" t="s">
        <v>270</v>
      </c>
      <c r="G31" s="23">
        <v>1460</v>
      </c>
      <c r="H31" s="40">
        <v>1</v>
      </c>
    </row>
  </sheetData>
  <mergeCells count="4">
    <mergeCell ref="B4:D4"/>
    <mergeCell ref="F4:H4"/>
    <mergeCell ref="B20:D20"/>
    <mergeCell ref="F20:H20"/>
  </mergeCells>
  <phoneticPr fontI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29</vt:i4>
      </vt:variant>
    </vt:vector>
  </HeadingPairs>
  <TitlesOfParts>
    <vt:vector size="62" baseType="lpstr">
      <vt:lpstr>目次</vt:lpstr>
      <vt:lpstr>共通設問</vt:lpstr>
      <vt:lpstr>施策の満足度・重要度</vt:lpstr>
      <vt:lpstr>目次（A票）</vt:lpstr>
      <vt:lpstr>市民相談</vt:lpstr>
      <vt:lpstr>防災</vt:lpstr>
      <vt:lpstr>健康づくり</vt:lpstr>
      <vt:lpstr>都市計画・公共交通</vt:lpstr>
      <vt:lpstr>道路環境</vt:lpstr>
      <vt:lpstr>A票・問34</vt:lpstr>
      <vt:lpstr>環境保全</vt:lpstr>
      <vt:lpstr>公園・緑地整備</vt:lpstr>
      <vt:lpstr>A票・問54</vt:lpstr>
      <vt:lpstr>目次（B票）</vt:lpstr>
      <vt:lpstr>子育て支援</vt:lpstr>
      <vt:lpstr>学校教育</vt:lpstr>
      <vt:lpstr>スポーツ振興</vt:lpstr>
      <vt:lpstr>青少年健全育成</vt:lpstr>
      <vt:lpstr>高齢者福祉</vt:lpstr>
      <vt:lpstr>生涯学習</vt:lpstr>
      <vt:lpstr>障害者福祉</vt:lpstr>
      <vt:lpstr>目次（C票）</vt:lpstr>
      <vt:lpstr>情報発信・共有、広聴</vt:lpstr>
      <vt:lpstr>平和・国際化</vt:lpstr>
      <vt:lpstr>資産管理・運営</vt:lpstr>
      <vt:lpstr>行財政運営</vt:lpstr>
      <vt:lpstr>文化・芸術振興</vt:lpstr>
      <vt:lpstr>観光振興</vt:lpstr>
      <vt:lpstr>商工業振興</vt:lpstr>
      <vt:lpstr>農業振興</vt:lpstr>
      <vt:lpstr>地域福祉</vt:lpstr>
      <vt:lpstr>C票・問41</vt:lpstr>
      <vt:lpstr>地域コミュニティ</vt:lpstr>
      <vt:lpstr>A票・問34!Print_Area</vt:lpstr>
      <vt:lpstr>A票・問54!Print_Area</vt:lpstr>
      <vt:lpstr>C票・問41!Print_Area</vt:lpstr>
      <vt:lpstr>スポーツ振興!Print_Area</vt:lpstr>
      <vt:lpstr>学校教育!Print_Area</vt:lpstr>
      <vt:lpstr>環境保全!Print_Area</vt:lpstr>
      <vt:lpstr>観光振興!Print_Area</vt:lpstr>
      <vt:lpstr>共通設問!Print_Area</vt:lpstr>
      <vt:lpstr>健康づくり!Print_Area</vt:lpstr>
      <vt:lpstr>公園・緑地整備!Print_Area</vt:lpstr>
      <vt:lpstr>行財政運営!Print_Area</vt:lpstr>
      <vt:lpstr>高齢者福祉!Print_Area</vt:lpstr>
      <vt:lpstr>子育て支援!Print_Area</vt:lpstr>
      <vt:lpstr>市民相談!Print_Area</vt:lpstr>
      <vt:lpstr>施策の満足度・重要度!Print_Area</vt:lpstr>
      <vt:lpstr>資産管理・運営!Print_Area</vt:lpstr>
      <vt:lpstr>商工業振興!Print_Area</vt:lpstr>
      <vt:lpstr>障害者福祉!Print_Area</vt:lpstr>
      <vt:lpstr>'情報発信・共有、広聴'!Print_Area</vt:lpstr>
      <vt:lpstr>生涯学習!Print_Area</vt:lpstr>
      <vt:lpstr>青少年健全育成!Print_Area</vt:lpstr>
      <vt:lpstr>地域コミュニティ!Print_Area</vt:lpstr>
      <vt:lpstr>地域福祉!Print_Area</vt:lpstr>
      <vt:lpstr>都市計画・公共交通!Print_Area</vt:lpstr>
      <vt:lpstr>道路環境!Print_Area</vt:lpstr>
      <vt:lpstr>農業振興!Print_Area</vt:lpstr>
      <vt:lpstr>文化・芸術振興!Print_Area</vt:lpstr>
      <vt:lpstr>平和・国際化!Print_Area</vt:lpstr>
      <vt:lpstr>防災!Print_Area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PCS-BP 林 亨(第一公共)</dc:creator>
  <cp:lastModifiedBy>岩井　涼也</cp:lastModifiedBy>
  <cp:lastPrinted>2025-02-10T07:58:40Z</cp:lastPrinted>
  <dcterms:created xsi:type="dcterms:W3CDTF">2013-01-29T03:10:09Z</dcterms:created>
  <dcterms:modified xsi:type="dcterms:W3CDTF">2025-02-20T01:08:22Z</dcterms:modified>
</cp:coreProperties>
</file>